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ive\Meetax\Loan Calculator\"/>
    </mc:Choice>
  </mc:AlternateContent>
  <xr:revisionPtr revIDLastSave="0" documentId="13_ncr:1_{DC2F2F8E-26E2-436C-9842-26F537392887}" xr6:coauthVersionLast="47" xr6:coauthVersionMax="47" xr10:uidLastSave="{00000000-0000-0000-0000-000000000000}"/>
  <bookViews>
    <workbookView xWindow="-90" yWindow="0" windowWidth="19380" windowHeight="21690" xr2:uid="{D5FC730C-7451-401F-AFAF-A5689E7EDD6C}"/>
  </bookViews>
  <sheets>
    <sheet name="Web Site" sheetId="4" r:id="rId1"/>
    <sheet name="Solution" sheetId="1" r:id="rId2"/>
    <sheet name="Accumulation Table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4" l="1"/>
  <c r="H23" i="4" s="1"/>
  <c r="H15" i="4"/>
  <c r="H16" i="4" s="1"/>
  <c r="I12" i="4"/>
  <c r="I11" i="4"/>
  <c r="H9" i="4"/>
  <c r="H14" i="4" s="1"/>
  <c r="H20" i="4" s="1"/>
  <c r="R1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33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6" i="3"/>
  <c r="V5" i="3"/>
  <c r="H11" i="4" l="1"/>
  <c r="H17" i="4" s="1"/>
  <c r="C21" i="1"/>
  <c r="K2" i="3" l="1"/>
  <c r="D12" i="1"/>
  <c r="C9" i="1"/>
  <c r="C11" i="1" s="1"/>
  <c r="H5" i="3"/>
  <c r="N5" i="3"/>
  <c r="N6" i="3" s="1"/>
  <c r="N7" i="3" s="1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N69" i="3" s="1"/>
  <c r="N70" i="3" s="1"/>
  <c r="N71" i="3" s="1"/>
  <c r="N72" i="3" s="1"/>
  <c r="N73" i="3" s="1"/>
  <c r="N74" i="3" s="1"/>
  <c r="N75" i="3" s="1"/>
  <c r="N76" i="3" s="1"/>
  <c r="N77" i="3" s="1"/>
  <c r="N78" i="3" s="1"/>
  <c r="N79" i="3" s="1"/>
  <c r="N80" i="3" s="1"/>
  <c r="N81" i="3" s="1"/>
  <c r="N82" i="3" s="1"/>
  <c r="N83" i="3" s="1"/>
  <c r="N84" i="3" s="1"/>
  <c r="N85" i="3" s="1"/>
  <c r="N86" i="3" s="1"/>
  <c r="N87" i="3" s="1"/>
  <c r="N88" i="3" s="1"/>
  <c r="N89" i="3" s="1"/>
  <c r="N90" i="3" s="1"/>
  <c r="N91" i="3" s="1"/>
  <c r="N92" i="3" s="1"/>
  <c r="N93" i="3" s="1"/>
  <c r="N94" i="3" s="1"/>
  <c r="N95" i="3" s="1"/>
  <c r="N96" i="3" s="1"/>
  <c r="N97" i="3" s="1"/>
  <c r="N98" i="3" s="1"/>
  <c r="N99" i="3" s="1"/>
  <c r="N100" i="3" s="1"/>
  <c r="N101" i="3" s="1"/>
  <c r="N102" i="3" s="1"/>
  <c r="N103" i="3" s="1"/>
  <c r="N104" i="3" s="1"/>
  <c r="N105" i="3" s="1"/>
  <c r="N106" i="3" s="1"/>
  <c r="N107" i="3" s="1"/>
  <c r="N108" i="3" s="1"/>
  <c r="N109" i="3" s="1"/>
  <c r="N110" i="3" s="1"/>
  <c r="N111" i="3" s="1"/>
  <c r="N112" i="3" s="1"/>
  <c r="N113" i="3" s="1"/>
  <c r="N114" i="3" s="1"/>
  <c r="N115" i="3" s="1"/>
  <c r="N116" i="3" s="1"/>
  <c r="N117" i="3" s="1"/>
  <c r="N118" i="3" s="1"/>
  <c r="N119" i="3" s="1"/>
  <c r="N120" i="3" s="1"/>
  <c r="N121" i="3" s="1"/>
  <c r="N122" i="3" s="1"/>
  <c r="N123" i="3" s="1"/>
  <c r="N124" i="3" s="1"/>
  <c r="N125" i="3" s="1"/>
  <c r="N126" i="3" s="1"/>
  <c r="N127" i="3" s="1"/>
  <c r="N128" i="3" s="1"/>
  <c r="N129" i="3" s="1"/>
  <c r="N130" i="3" s="1"/>
  <c r="N131" i="3" s="1"/>
  <c r="N132" i="3" s="1"/>
  <c r="N133" i="3" s="1"/>
  <c r="N134" i="3" s="1"/>
  <c r="N135" i="3" s="1"/>
  <c r="N136" i="3" s="1"/>
  <c r="N137" i="3" s="1"/>
  <c r="N138" i="3" s="1"/>
  <c r="N139" i="3" s="1"/>
  <c r="N140" i="3" s="1"/>
  <c r="N141" i="3" s="1"/>
  <c r="N142" i="3" s="1"/>
  <c r="N143" i="3" s="1"/>
  <c r="N144" i="3" s="1"/>
  <c r="N145" i="3" s="1"/>
  <c r="N146" i="3" s="1"/>
  <c r="N147" i="3" s="1"/>
  <c r="N148" i="3" s="1"/>
  <c r="N149" i="3" s="1"/>
  <c r="N150" i="3" s="1"/>
  <c r="N151" i="3" s="1"/>
  <c r="N152" i="3" s="1"/>
  <c r="N153" i="3" s="1"/>
  <c r="N154" i="3" s="1"/>
  <c r="N155" i="3" s="1"/>
  <c r="N156" i="3" s="1"/>
  <c r="N157" i="3" s="1"/>
  <c r="N158" i="3" s="1"/>
  <c r="N159" i="3" s="1"/>
  <c r="N160" i="3" s="1"/>
  <c r="N161" i="3" s="1"/>
  <c r="N162" i="3" s="1"/>
  <c r="N163" i="3" s="1"/>
  <c r="N164" i="3" s="1"/>
  <c r="N165" i="3" s="1"/>
  <c r="N166" i="3" s="1"/>
  <c r="N167" i="3" s="1"/>
  <c r="N168" i="3" s="1"/>
  <c r="N169" i="3" s="1"/>
  <c r="N170" i="3" s="1"/>
  <c r="N171" i="3" s="1"/>
  <c r="N172" i="3" s="1"/>
  <c r="N173" i="3" s="1"/>
  <c r="N174" i="3" s="1"/>
  <c r="N175" i="3" s="1"/>
  <c r="N176" i="3" s="1"/>
  <c r="N177" i="3" s="1"/>
  <c r="N178" i="3" s="1"/>
  <c r="N179" i="3" s="1"/>
  <c r="N180" i="3" s="1"/>
  <c r="N181" i="3" s="1"/>
  <c r="N182" i="3" s="1"/>
  <c r="N183" i="3" s="1"/>
  <c r="N184" i="3" s="1"/>
  <c r="N185" i="3" s="1"/>
  <c r="N186" i="3" s="1"/>
  <c r="N187" i="3" s="1"/>
  <c r="N188" i="3" s="1"/>
  <c r="N189" i="3" s="1"/>
  <c r="N190" i="3" s="1"/>
  <c r="N191" i="3" s="1"/>
  <c r="N192" i="3" s="1"/>
  <c r="N193" i="3" s="1"/>
  <c r="N194" i="3" s="1"/>
  <c r="N195" i="3" s="1"/>
  <c r="N196" i="3" s="1"/>
  <c r="N197" i="3" s="1"/>
  <c r="N198" i="3" s="1"/>
  <c r="N199" i="3" s="1"/>
  <c r="N200" i="3" s="1"/>
  <c r="N201" i="3" s="1"/>
  <c r="N202" i="3" s="1"/>
  <c r="N203" i="3" s="1"/>
  <c r="N204" i="3" s="1"/>
  <c r="N205" i="3" s="1"/>
  <c r="N206" i="3" s="1"/>
  <c r="N207" i="3" s="1"/>
  <c r="N208" i="3" s="1"/>
  <c r="N209" i="3" s="1"/>
  <c r="N210" i="3" s="1"/>
  <c r="N211" i="3" s="1"/>
  <c r="N212" i="3" s="1"/>
  <c r="N213" i="3" s="1"/>
  <c r="N214" i="3" s="1"/>
  <c r="N215" i="3" s="1"/>
  <c r="N216" i="3" s="1"/>
  <c r="N217" i="3" s="1"/>
  <c r="N218" i="3" s="1"/>
  <c r="N219" i="3" s="1"/>
  <c r="N220" i="3" s="1"/>
  <c r="N221" i="3" s="1"/>
  <c r="N222" i="3" s="1"/>
  <c r="N223" i="3" s="1"/>
  <c r="N224" i="3" s="1"/>
  <c r="N225" i="3" s="1"/>
  <c r="N226" i="3" s="1"/>
  <c r="N227" i="3" s="1"/>
  <c r="N228" i="3" s="1"/>
  <c r="N229" i="3" s="1"/>
  <c r="N230" i="3" s="1"/>
  <c r="N231" i="3" s="1"/>
  <c r="N232" i="3" s="1"/>
  <c r="N233" i="3" s="1"/>
  <c r="N234" i="3" s="1"/>
  <c r="N235" i="3" s="1"/>
  <c r="N236" i="3" s="1"/>
  <c r="N237" i="3" s="1"/>
  <c r="N238" i="3" s="1"/>
  <c r="N239" i="3" s="1"/>
  <c r="N240" i="3" s="1"/>
  <c r="N241" i="3" s="1"/>
  <c r="N242" i="3" s="1"/>
  <c r="N243" i="3" s="1"/>
  <c r="N244" i="3" s="1"/>
  <c r="N245" i="3" s="1"/>
  <c r="N246" i="3" s="1"/>
  <c r="N247" i="3" s="1"/>
  <c r="N248" i="3" s="1"/>
  <c r="N249" i="3" s="1"/>
  <c r="N250" i="3" s="1"/>
  <c r="N251" i="3" s="1"/>
  <c r="N252" i="3" s="1"/>
  <c r="N253" i="3" s="1"/>
  <c r="N254" i="3" s="1"/>
  <c r="N255" i="3" s="1"/>
  <c r="N256" i="3" s="1"/>
  <c r="N257" i="3" s="1"/>
  <c r="N258" i="3" s="1"/>
  <c r="N259" i="3" s="1"/>
  <c r="N260" i="3" s="1"/>
  <c r="N261" i="3" s="1"/>
  <c r="N262" i="3" s="1"/>
  <c r="N263" i="3" s="1"/>
  <c r="N264" i="3" s="1"/>
  <c r="N265" i="3" s="1"/>
  <c r="N266" i="3" s="1"/>
  <c r="N267" i="3" s="1"/>
  <c r="N268" i="3" s="1"/>
  <c r="N269" i="3" s="1"/>
  <c r="N270" i="3" s="1"/>
  <c r="N271" i="3" s="1"/>
  <c r="N272" i="3" s="1"/>
  <c r="N273" i="3" s="1"/>
  <c r="N274" i="3" s="1"/>
  <c r="N275" i="3" s="1"/>
  <c r="N276" i="3" s="1"/>
  <c r="N277" i="3" s="1"/>
  <c r="N278" i="3" s="1"/>
  <c r="N279" i="3" s="1"/>
  <c r="N280" i="3" s="1"/>
  <c r="N281" i="3" s="1"/>
  <c r="N282" i="3" s="1"/>
  <c r="N283" i="3" s="1"/>
  <c r="N284" i="3" s="1"/>
  <c r="N285" i="3" s="1"/>
  <c r="N286" i="3" s="1"/>
  <c r="N287" i="3" s="1"/>
  <c r="N288" i="3" s="1"/>
  <c r="N289" i="3" s="1"/>
  <c r="N290" i="3" s="1"/>
  <c r="N291" i="3" s="1"/>
  <c r="N292" i="3" s="1"/>
  <c r="N293" i="3" s="1"/>
  <c r="N294" i="3" s="1"/>
  <c r="N295" i="3" s="1"/>
  <c r="N296" i="3" s="1"/>
  <c r="N297" i="3" s="1"/>
  <c r="N298" i="3" s="1"/>
  <c r="N299" i="3" s="1"/>
  <c r="N300" i="3" s="1"/>
  <c r="N301" i="3" s="1"/>
  <c r="N302" i="3" s="1"/>
  <c r="N303" i="3" s="1"/>
  <c r="N304" i="3" s="1"/>
  <c r="N305" i="3" s="1"/>
  <c r="N306" i="3" s="1"/>
  <c r="N307" i="3" s="1"/>
  <c r="N308" i="3" s="1"/>
  <c r="N309" i="3" s="1"/>
  <c r="N310" i="3" s="1"/>
  <c r="N311" i="3" s="1"/>
  <c r="N312" i="3" s="1"/>
  <c r="N313" i="3" s="1"/>
  <c r="N314" i="3" s="1"/>
  <c r="N315" i="3" s="1"/>
  <c r="N316" i="3" s="1"/>
  <c r="N317" i="3" s="1"/>
  <c r="N318" i="3" s="1"/>
  <c r="N319" i="3" s="1"/>
  <c r="N320" i="3" s="1"/>
  <c r="N321" i="3" s="1"/>
  <c r="N322" i="3" s="1"/>
  <c r="N323" i="3" s="1"/>
  <c r="N324" i="3" s="1"/>
  <c r="N325" i="3" s="1"/>
  <c r="N326" i="3" s="1"/>
  <c r="N327" i="3" s="1"/>
  <c r="N328" i="3" s="1"/>
  <c r="N329" i="3" s="1"/>
  <c r="N330" i="3" s="1"/>
  <c r="N331" i="3" s="1"/>
  <c r="N332" i="3" s="1"/>
  <c r="N333" i="3" s="1"/>
  <c r="N334" i="3" s="1"/>
  <c r="N335" i="3" s="1"/>
  <c r="N336" i="3" s="1"/>
  <c r="N337" i="3" s="1"/>
  <c r="N338" i="3" s="1"/>
  <c r="N339" i="3" s="1"/>
  <c r="N340" i="3" s="1"/>
  <c r="N341" i="3" s="1"/>
  <c r="N342" i="3" s="1"/>
  <c r="N343" i="3" s="1"/>
  <c r="N344" i="3" s="1"/>
  <c r="N345" i="3" s="1"/>
  <c r="N346" i="3" s="1"/>
  <c r="N347" i="3" s="1"/>
  <c r="N348" i="3" s="1"/>
  <c r="N349" i="3" s="1"/>
  <c r="N350" i="3" s="1"/>
  <c r="N351" i="3" s="1"/>
  <c r="N352" i="3" s="1"/>
  <c r="N353" i="3" s="1"/>
  <c r="N354" i="3" s="1"/>
  <c r="N355" i="3" s="1"/>
  <c r="N356" i="3" s="1"/>
  <c r="N357" i="3" s="1"/>
  <c r="N358" i="3" s="1"/>
  <c r="N359" i="3" s="1"/>
  <c r="N360" i="3" s="1"/>
  <c r="N361" i="3" s="1"/>
  <c r="N362" i="3" s="1"/>
  <c r="N363" i="3" s="1"/>
  <c r="A4" i="3"/>
  <c r="G4" i="3" s="1"/>
  <c r="E2" i="3"/>
  <c r="R4" i="3"/>
  <c r="R2" i="3"/>
  <c r="B4" i="3" l="1"/>
  <c r="B19" i="3" s="1"/>
  <c r="H307" i="3"/>
  <c r="H131" i="3"/>
  <c r="H356" i="3"/>
  <c r="H340" i="3"/>
  <c r="H324" i="3"/>
  <c r="H308" i="3"/>
  <c r="H292" i="3"/>
  <c r="H276" i="3"/>
  <c r="H260" i="3"/>
  <c r="H244" i="3"/>
  <c r="H228" i="3"/>
  <c r="H212" i="3"/>
  <c r="H196" i="3"/>
  <c r="H180" i="3"/>
  <c r="H164" i="3"/>
  <c r="H148" i="3"/>
  <c r="H132" i="3"/>
  <c r="H116" i="3"/>
  <c r="H100" i="3"/>
  <c r="H84" i="3"/>
  <c r="H68" i="3"/>
  <c r="H52" i="3"/>
  <c r="H36" i="3"/>
  <c r="H20" i="3"/>
  <c r="H291" i="3"/>
  <c r="H211" i="3"/>
  <c r="H147" i="3"/>
  <c r="H67" i="3"/>
  <c r="H19" i="3"/>
  <c r="H354" i="3"/>
  <c r="H338" i="3"/>
  <c r="H322" i="3"/>
  <c r="H306" i="3"/>
  <c r="H290" i="3"/>
  <c r="H274" i="3"/>
  <c r="H258" i="3"/>
  <c r="H242" i="3"/>
  <c r="H226" i="3"/>
  <c r="H210" i="3"/>
  <c r="H194" i="3"/>
  <c r="H178" i="3"/>
  <c r="H162" i="3"/>
  <c r="H146" i="3"/>
  <c r="H130" i="3"/>
  <c r="H114" i="3"/>
  <c r="H98" i="3"/>
  <c r="H82" i="3"/>
  <c r="H66" i="3"/>
  <c r="H50" i="3"/>
  <c r="H34" i="3"/>
  <c r="H18" i="3"/>
  <c r="H355" i="3"/>
  <c r="H243" i="3"/>
  <c r="H353" i="3"/>
  <c r="H337" i="3"/>
  <c r="H321" i="3"/>
  <c r="H305" i="3"/>
  <c r="H289" i="3"/>
  <c r="H273" i="3"/>
  <c r="H257" i="3"/>
  <c r="H241" i="3"/>
  <c r="H225" i="3"/>
  <c r="H209" i="3"/>
  <c r="H193" i="3"/>
  <c r="H177" i="3"/>
  <c r="H161" i="3"/>
  <c r="H145" i="3"/>
  <c r="H129" i="3"/>
  <c r="H113" i="3"/>
  <c r="H97" i="3"/>
  <c r="H81" i="3"/>
  <c r="H65" i="3"/>
  <c r="H49" i="3"/>
  <c r="H33" i="3"/>
  <c r="H17" i="3"/>
  <c r="H195" i="3"/>
  <c r="H336" i="3"/>
  <c r="H272" i="3"/>
  <c r="H256" i="3"/>
  <c r="H240" i="3"/>
  <c r="H224" i="3"/>
  <c r="H208" i="3"/>
  <c r="H192" i="3"/>
  <c r="H176" i="3"/>
  <c r="H160" i="3"/>
  <c r="H144" i="3"/>
  <c r="H128" i="3"/>
  <c r="H112" i="3"/>
  <c r="H96" i="3"/>
  <c r="H80" i="3"/>
  <c r="H64" i="3"/>
  <c r="H48" i="3"/>
  <c r="H32" i="3"/>
  <c r="H16" i="3"/>
  <c r="H335" i="3"/>
  <c r="H303" i="3"/>
  <c r="H287" i="3"/>
  <c r="H271" i="3"/>
  <c r="H255" i="3"/>
  <c r="H239" i="3"/>
  <c r="H223" i="3"/>
  <c r="H207" i="3"/>
  <c r="H191" i="3"/>
  <c r="H175" i="3"/>
  <c r="H159" i="3"/>
  <c r="H143" i="3"/>
  <c r="H127" i="3"/>
  <c r="H111" i="3"/>
  <c r="H95" i="3"/>
  <c r="H79" i="3"/>
  <c r="H63" i="3"/>
  <c r="H47" i="3"/>
  <c r="H31" i="3"/>
  <c r="H15" i="3"/>
  <c r="H99" i="3"/>
  <c r="H320" i="3"/>
  <c r="H302" i="3"/>
  <c r="H254" i="3"/>
  <c r="H190" i="3"/>
  <c r="H158" i="3"/>
  <c r="H142" i="3"/>
  <c r="H126" i="3"/>
  <c r="H110" i="3"/>
  <c r="H94" i="3"/>
  <c r="H78" i="3"/>
  <c r="H62" i="3"/>
  <c r="H46" i="3"/>
  <c r="H30" i="3"/>
  <c r="H14" i="3"/>
  <c r="H349" i="3"/>
  <c r="H333" i="3"/>
  <c r="H317" i="3"/>
  <c r="H301" i="3"/>
  <c r="H285" i="3"/>
  <c r="H269" i="3"/>
  <c r="H253" i="3"/>
  <c r="H237" i="3"/>
  <c r="H221" i="3"/>
  <c r="H205" i="3"/>
  <c r="H189" i="3"/>
  <c r="H173" i="3"/>
  <c r="H157" i="3"/>
  <c r="H141" i="3"/>
  <c r="H125" i="3"/>
  <c r="H109" i="3"/>
  <c r="H93" i="3"/>
  <c r="H77" i="3"/>
  <c r="H61" i="3"/>
  <c r="H45" i="3"/>
  <c r="H29" i="3"/>
  <c r="H13" i="3"/>
  <c r="H323" i="3"/>
  <c r="H115" i="3"/>
  <c r="H350" i="3"/>
  <c r="H174" i="3"/>
  <c r="H4" i="3"/>
  <c r="H348" i="3"/>
  <c r="H332" i="3"/>
  <c r="H316" i="3"/>
  <c r="H300" i="3"/>
  <c r="H284" i="3"/>
  <c r="H268" i="3"/>
  <c r="H252" i="3"/>
  <c r="H236" i="3"/>
  <c r="H220" i="3"/>
  <c r="H204" i="3"/>
  <c r="H188" i="3"/>
  <c r="H172" i="3"/>
  <c r="H156" i="3"/>
  <c r="H140" i="3"/>
  <c r="H124" i="3"/>
  <c r="H108" i="3"/>
  <c r="H92" i="3"/>
  <c r="H76" i="3"/>
  <c r="H60" i="3"/>
  <c r="H44" i="3"/>
  <c r="H28" i="3"/>
  <c r="H12" i="3"/>
  <c r="H35" i="3"/>
  <c r="H206" i="3"/>
  <c r="H363" i="3"/>
  <c r="H347" i="3"/>
  <c r="H331" i="3"/>
  <c r="H315" i="3"/>
  <c r="H299" i="3"/>
  <c r="H283" i="3"/>
  <c r="H267" i="3"/>
  <c r="H251" i="3"/>
  <c r="H235" i="3"/>
  <c r="H219" i="3"/>
  <c r="H203" i="3"/>
  <c r="H187" i="3"/>
  <c r="H171" i="3"/>
  <c r="H155" i="3"/>
  <c r="H139" i="3"/>
  <c r="H123" i="3"/>
  <c r="H107" i="3"/>
  <c r="H91" i="3"/>
  <c r="H75" i="3"/>
  <c r="H59" i="3"/>
  <c r="H43" i="3"/>
  <c r="H27" i="3"/>
  <c r="H11" i="3"/>
  <c r="H259" i="3"/>
  <c r="H163" i="3"/>
  <c r="H304" i="3"/>
  <c r="H286" i="3"/>
  <c r="H222" i="3"/>
  <c r="H362" i="3"/>
  <c r="H346" i="3"/>
  <c r="H330" i="3"/>
  <c r="H314" i="3"/>
  <c r="H298" i="3"/>
  <c r="H282" i="3"/>
  <c r="H266" i="3"/>
  <c r="H250" i="3"/>
  <c r="H234" i="3"/>
  <c r="H218" i="3"/>
  <c r="H202" i="3"/>
  <c r="H186" i="3"/>
  <c r="H170" i="3"/>
  <c r="H154" i="3"/>
  <c r="H138" i="3"/>
  <c r="H122" i="3"/>
  <c r="H106" i="3"/>
  <c r="H90" i="3"/>
  <c r="H74" i="3"/>
  <c r="H58" i="3"/>
  <c r="H42" i="3"/>
  <c r="H26" i="3"/>
  <c r="H10" i="3"/>
  <c r="H51" i="3"/>
  <c r="H352" i="3"/>
  <c r="H351" i="3"/>
  <c r="H319" i="3"/>
  <c r="H334" i="3"/>
  <c r="H318" i="3"/>
  <c r="H270" i="3"/>
  <c r="H238" i="3"/>
  <c r="H361" i="3"/>
  <c r="H345" i="3"/>
  <c r="H329" i="3"/>
  <c r="H313" i="3"/>
  <c r="H297" i="3"/>
  <c r="H281" i="3"/>
  <c r="H265" i="3"/>
  <c r="H249" i="3"/>
  <c r="H233" i="3"/>
  <c r="H217" i="3"/>
  <c r="H201" i="3"/>
  <c r="H185" i="3"/>
  <c r="H169" i="3"/>
  <c r="H153" i="3"/>
  <c r="H137" i="3"/>
  <c r="H121" i="3"/>
  <c r="H105" i="3"/>
  <c r="H89" i="3"/>
  <c r="H73" i="3"/>
  <c r="H57" i="3"/>
  <c r="H41" i="3"/>
  <c r="H25" i="3"/>
  <c r="H9" i="3"/>
  <c r="H360" i="3"/>
  <c r="H344" i="3"/>
  <c r="H328" i="3"/>
  <c r="H312" i="3"/>
  <c r="H296" i="3"/>
  <c r="H280" i="3"/>
  <c r="H264" i="3"/>
  <c r="H248" i="3"/>
  <c r="H232" i="3"/>
  <c r="H216" i="3"/>
  <c r="H200" i="3"/>
  <c r="H184" i="3"/>
  <c r="H168" i="3"/>
  <c r="H152" i="3"/>
  <c r="H136" i="3"/>
  <c r="H120" i="3"/>
  <c r="H104" i="3"/>
  <c r="H88" i="3"/>
  <c r="H72" i="3"/>
  <c r="H56" i="3"/>
  <c r="H40" i="3"/>
  <c r="H24" i="3"/>
  <c r="H8" i="3"/>
  <c r="H83" i="3"/>
  <c r="H359" i="3"/>
  <c r="H343" i="3"/>
  <c r="H327" i="3"/>
  <c r="H311" i="3"/>
  <c r="H295" i="3"/>
  <c r="H279" i="3"/>
  <c r="H263" i="3"/>
  <c r="H247" i="3"/>
  <c r="H231" i="3"/>
  <c r="H215" i="3"/>
  <c r="H199" i="3"/>
  <c r="H183" i="3"/>
  <c r="H167" i="3"/>
  <c r="H151" i="3"/>
  <c r="H135" i="3"/>
  <c r="H119" i="3"/>
  <c r="H103" i="3"/>
  <c r="H87" i="3"/>
  <c r="H71" i="3"/>
  <c r="H55" i="3"/>
  <c r="H39" i="3"/>
  <c r="H23" i="3"/>
  <c r="H7" i="3"/>
  <c r="H339" i="3"/>
  <c r="H275" i="3"/>
  <c r="H227" i="3"/>
  <c r="H179" i="3"/>
  <c r="H288" i="3"/>
  <c r="H358" i="3"/>
  <c r="H342" i="3"/>
  <c r="H326" i="3"/>
  <c r="H310" i="3"/>
  <c r="H294" i="3"/>
  <c r="H278" i="3"/>
  <c r="H262" i="3"/>
  <c r="H246" i="3"/>
  <c r="H230" i="3"/>
  <c r="H214" i="3"/>
  <c r="H198" i="3"/>
  <c r="H182" i="3"/>
  <c r="H166" i="3"/>
  <c r="H150" i="3"/>
  <c r="H134" i="3"/>
  <c r="H118" i="3"/>
  <c r="H102" i="3"/>
  <c r="H86" i="3"/>
  <c r="H70" i="3"/>
  <c r="H54" i="3"/>
  <c r="H38" i="3"/>
  <c r="H22" i="3"/>
  <c r="H6" i="3"/>
  <c r="H357" i="3"/>
  <c r="H341" i="3"/>
  <c r="H325" i="3"/>
  <c r="H309" i="3"/>
  <c r="H293" i="3"/>
  <c r="H277" i="3"/>
  <c r="H261" i="3"/>
  <c r="H245" i="3"/>
  <c r="H229" i="3"/>
  <c r="H213" i="3"/>
  <c r="H197" i="3"/>
  <c r="H181" i="3"/>
  <c r="H165" i="3"/>
  <c r="H149" i="3"/>
  <c r="H133" i="3"/>
  <c r="H117" i="3"/>
  <c r="H101" i="3"/>
  <c r="H85" i="3"/>
  <c r="H69" i="3"/>
  <c r="H53" i="3"/>
  <c r="H37" i="3"/>
  <c r="H21" i="3"/>
  <c r="R5" i="3"/>
  <c r="C14" i="1"/>
  <c r="B271" i="3" l="1"/>
  <c r="B287" i="3"/>
  <c r="B276" i="3"/>
  <c r="B338" i="3"/>
  <c r="B232" i="3"/>
  <c r="B305" i="3"/>
  <c r="B329" i="3"/>
  <c r="B63" i="3"/>
  <c r="B163" i="3"/>
  <c r="B5" i="3"/>
  <c r="O2" i="3"/>
  <c r="P4" i="3" s="1"/>
  <c r="C20" i="1"/>
  <c r="B27" i="3"/>
  <c r="B332" i="3"/>
  <c r="B113" i="3"/>
  <c r="B184" i="3"/>
  <c r="B43" i="3"/>
  <c r="B293" i="3"/>
  <c r="B247" i="3"/>
  <c r="B129" i="3"/>
  <c r="B252" i="3"/>
  <c r="B12" i="3"/>
  <c r="B320" i="3"/>
  <c r="B40" i="3"/>
  <c r="B175" i="3"/>
  <c r="B24" i="3"/>
  <c r="K4" i="3"/>
  <c r="K5" i="3" s="1"/>
  <c r="K6" i="3" s="1"/>
  <c r="K7" i="3" s="1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K152" i="3" s="1"/>
  <c r="K153" i="3" s="1"/>
  <c r="K154" i="3" s="1"/>
  <c r="K155" i="3" s="1"/>
  <c r="K156" i="3" s="1"/>
  <c r="K157" i="3" s="1"/>
  <c r="K158" i="3" s="1"/>
  <c r="K159" i="3" s="1"/>
  <c r="K160" i="3" s="1"/>
  <c r="K161" i="3" s="1"/>
  <c r="K162" i="3" s="1"/>
  <c r="K163" i="3" s="1"/>
  <c r="K164" i="3" s="1"/>
  <c r="K165" i="3" s="1"/>
  <c r="K166" i="3" s="1"/>
  <c r="K167" i="3" s="1"/>
  <c r="K168" i="3" s="1"/>
  <c r="K169" i="3" s="1"/>
  <c r="K170" i="3" s="1"/>
  <c r="K171" i="3" s="1"/>
  <c r="K172" i="3" s="1"/>
  <c r="K173" i="3" s="1"/>
  <c r="K174" i="3" s="1"/>
  <c r="K175" i="3" s="1"/>
  <c r="K176" i="3" s="1"/>
  <c r="K177" i="3" s="1"/>
  <c r="K178" i="3" s="1"/>
  <c r="K179" i="3" s="1"/>
  <c r="K180" i="3" s="1"/>
  <c r="K181" i="3" s="1"/>
  <c r="K182" i="3" s="1"/>
  <c r="K183" i="3" s="1"/>
  <c r="K184" i="3" s="1"/>
  <c r="K185" i="3" s="1"/>
  <c r="K186" i="3" s="1"/>
  <c r="K187" i="3" s="1"/>
  <c r="K188" i="3" s="1"/>
  <c r="K189" i="3" s="1"/>
  <c r="K190" i="3" s="1"/>
  <c r="K191" i="3" s="1"/>
  <c r="K192" i="3" s="1"/>
  <c r="K193" i="3" s="1"/>
  <c r="K194" i="3" s="1"/>
  <c r="K195" i="3" s="1"/>
  <c r="K196" i="3" s="1"/>
  <c r="K197" i="3" s="1"/>
  <c r="K198" i="3" s="1"/>
  <c r="K199" i="3" s="1"/>
  <c r="K200" i="3" s="1"/>
  <c r="K201" i="3" s="1"/>
  <c r="K202" i="3" s="1"/>
  <c r="K203" i="3" s="1"/>
  <c r="K204" i="3" s="1"/>
  <c r="K205" i="3" s="1"/>
  <c r="K206" i="3" s="1"/>
  <c r="K207" i="3" s="1"/>
  <c r="K208" i="3" s="1"/>
  <c r="K209" i="3" s="1"/>
  <c r="K210" i="3" s="1"/>
  <c r="K211" i="3" s="1"/>
  <c r="K212" i="3" s="1"/>
  <c r="K213" i="3" s="1"/>
  <c r="K214" i="3" s="1"/>
  <c r="K215" i="3" s="1"/>
  <c r="K216" i="3" s="1"/>
  <c r="K217" i="3" s="1"/>
  <c r="K218" i="3" s="1"/>
  <c r="K219" i="3" s="1"/>
  <c r="K220" i="3" s="1"/>
  <c r="K221" i="3" s="1"/>
  <c r="K222" i="3" s="1"/>
  <c r="K223" i="3" s="1"/>
  <c r="K224" i="3" s="1"/>
  <c r="K225" i="3" s="1"/>
  <c r="K226" i="3" s="1"/>
  <c r="K227" i="3" s="1"/>
  <c r="K228" i="3" s="1"/>
  <c r="K229" i="3" s="1"/>
  <c r="K230" i="3" s="1"/>
  <c r="K231" i="3" s="1"/>
  <c r="K232" i="3" s="1"/>
  <c r="K233" i="3" s="1"/>
  <c r="K234" i="3" s="1"/>
  <c r="K235" i="3" s="1"/>
  <c r="K236" i="3" s="1"/>
  <c r="K237" i="3" s="1"/>
  <c r="K238" i="3" s="1"/>
  <c r="K239" i="3" s="1"/>
  <c r="K240" i="3" s="1"/>
  <c r="K241" i="3" s="1"/>
  <c r="K242" i="3" s="1"/>
  <c r="K243" i="3" s="1"/>
  <c r="K244" i="3" s="1"/>
  <c r="K245" i="3" s="1"/>
  <c r="K246" i="3" s="1"/>
  <c r="K247" i="3" s="1"/>
  <c r="K248" i="3" s="1"/>
  <c r="K249" i="3" s="1"/>
  <c r="K250" i="3" s="1"/>
  <c r="K251" i="3" s="1"/>
  <c r="K252" i="3" s="1"/>
  <c r="K253" i="3" s="1"/>
  <c r="K254" i="3" s="1"/>
  <c r="K255" i="3" s="1"/>
  <c r="K256" i="3" s="1"/>
  <c r="K257" i="3" s="1"/>
  <c r="K258" i="3" s="1"/>
  <c r="K259" i="3" s="1"/>
  <c r="K260" i="3" s="1"/>
  <c r="K261" i="3" s="1"/>
  <c r="K262" i="3" s="1"/>
  <c r="K263" i="3" s="1"/>
  <c r="K264" i="3" s="1"/>
  <c r="K265" i="3" s="1"/>
  <c r="K266" i="3" s="1"/>
  <c r="K267" i="3" s="1"/>
  <c r="K268" i="3" s="1"/>
  <c r="K269" i="3" s="1"/>
  <c r="K270" i="3" s="1"/>
  <c r="K271" i="3" s="1"/>
  <c r="K272" i="3" s="1"/>
  <c r="K273" i="3" s="1"/>
  <c r="K274" i="3" s="1"/>
  <c r="K275" i="3" s="1"/>
  <c r="K276" i="3" s="1"/>
  <c r="K277" i="3" s="1"/>
  <c r="K278" i="3" s="1"/>
  <c r="K279" i="3" s="1"/>
  <c r="K280" i="3" s="1"/>
  <c r="K281" i="3" s="1"/>
  <c r="K282" i="3" s="1"/>
  <c r="K283" i="3" s="1"/>
  <c r="K284" i="3" s="1"/>
  <c r="K285" i="3" s="1"/>
  <c r="K286" i="3" s="1"/>
  <c r="K287" i="3" s="1"/>
  <c r="K288" i="3" s="1"/>
  <c r="K289" i="3" s="1"/>
  <c r="K290" i="3" s="1"/>
  <c r="K291" i="3" s="1"/>
  <c r="K292" i="3" s="1"/>
  <c r="K293" i="3" s="1"/>
  <c r="K294" i="3" s="1"/>
  <c r="K295" i="3" s="1"/>
  <c r="K296" i="3" s="1"/>
  <c r="K297" i="3" s="1"/>
  <c r="K298" i="3" s="1"/>
  <c r="K299" i="3" s="1"/>
  <c r="K300" i="3" s="1"/>
  <c r="K301" i="3" s="1"/>
  <c r="K302" i="3" s="1"/>
  <c r="K303" i="3" s="1"/>
  <c r="K304" i="3" s="1"/>
  <c r="K305" i="3" s="1"/>
  <c r="K306" i="3" s="1"/>
  <c r="K307" i="3" s="1"/>
  <c r="K308" i="3" s="1"/>
  <c r="K309" i="3" s="1"/>
  <c r="K310" i="3" s="1"/>
  <c r="K311" i="3" s="1"/>
  <c r="K312" i="3" s="1"/>
  <c r="K313" i="3" s="1"/>
  <c r="K314" i="3" s="1"/>
  <c r="K315" i="3" s="1"/>
  <c r="K316" i="3" s="1"/>
  <c r="K317" i="3" s="1"/>
  <c r="K318" i="3" s="1"/>
  <c r="K319" i="3" s="1"/>
  <c r="K320" i="3" s="1"/>
  <c r="K321" i="3" s="1"/>
  <c r="K322" i="3" s="1"/>
  <c r="K323" i="3" s="1"/>
  <c r="K324" i="3" s="1"/>
  <c r="K325" i="3" s="1"/>
  <c r="K326" i="3" s="1"/>
  <c r="K327" i="3" s="1"/>
  <c r="K328" i="3" s="1"/>
  <c r="K329" i="3" s="1"/>
  <c r="K330" i="3" s="1"/>
  <c r="K331" i="3" s="1"/>
  <c r="K332" i="3" s="1"/>
  <c r="K333" i="3" s="1"/>
  <c r="K334" i="3" s="1"/>
  <c r="K335" i="3" s="1"/>
  <c r="K336" i="3" s="1"/>
  <c r="K337" i="3" s="1"/>
  <c r="K338" i="3" s="1"/>
  <c r="K339" i="3" s="1"/>
  <c r="K340" i="3" s="1"/>
  <c r="K341" i="3" s="1"/>
  <c r="K342" i="3" s="1"/>
  <c r="K343" i="3" s="1"/>
  <c r="K344" i="3" s="1"/>
  <c r="K345" i="3" s="1"/>
  <c r="K346" i="3" s="1"/>
  <c r="K347" i="3" s="1"/>
  <c r="K348" i="3" s="1"/>
  <c r="K349" i="3" s="1"/>
  <c r="K350" i="3" s="1"/>
  <c r="K351" i="3" s="1"/>
  <c r="K352" i="3" s="1"/>
  <c r="K353" i="3" s="1"/>
  <c r="K354" i="3" s="1"/>
  <c r="K355" i="3" s="1"/>
  <c r="K356" i="3" s="1"/>
  <c r="K357" i="3" s="1"/>
  <c r="K358" i="3" s="1"/>
  <c r="K359" i="3" s="1"/>
  <c r="K360" i="3" s="1"/>
  <c r="K361" i="3" s="1"/>
  <c r="K362" i="3" s="1"/>
  <c r="K363" i="3" s="1"/>
  <c r="B200" i="3"/>
  <c r="B59" i="3"/>
  <c r="B309" i="3"/>
  <c r="B263" i="3"/>
  <c r="B145" i="3"/>
  <c r="B182" i="3"/>
  <c r="B87" i="3"/>
  <c r="B169" i="3"/>
  <c r="B159" i="3"/>
  <c r="B354" i="3"/>
  <c r="B316" i="3"/>
  <c r="B288" i="3"/>
  <c r="B275" i="3"/>
  <c r="B325" i="3"/>
  <c r="B311" i="3"/>
  <c r="B165" i="3"/>
  <c r="B103" i="3"/>
  <c r="B135" i="3"/>
  <c r="B58" i="3"/>
  <c r="B229" i="3"/>
  <c r="B245" i="3"/>
  <c r="B150" i="3"/>
  <c r="B352" i="3"/>
  <c r="B291" i="3"/>
  <c r="B341" i="3"/>
  <c r="B327" i="3"/>
  <c r="B270" i="3"/>
  <c r="B151" i="3"/>
  <c r="B199" i="3"/>
  <c r="B138" i="3"/>
  <c r="B57" i="3"/>
  <c r="B339" i="3"/>
  <c r="B343" i="3"/>
  <c r="B318" i="3"/>
  <c r="B272" i="3"/>
  <c r="B105" i="3"/>
  <c r="B355" i="3"/>
  <c r="B158" i="3"/>
  <c r="B359" i="3"/>
  <c r="B350" i="3"/>
  <c r="B13" i="3"/>
  <c r="B251" i="3"/>
  <c r="B8" i="3"/>
  <c r="B142" i="3"/>
  <c r="B183" i="3"/>
  <c r="B89" i="3"/>
  <c r="B29" i="3"/>
  <c r="B206" i="3"/>
  <c r="B160" i="3"/>
  <c r="B71" i="3"/>
  <c r="B250" i="3"/>
  <c r="B315" i="3"/>
  <c r="B284" i="3"/>
  <c r="B209" i="3"/>
  <c r="B20" i="3"/>
  <c r="B217" i="3"/>
  <c r="B331" i="3"/>
  <c r="B257" i="3"/>
  <c r="B188" i="3"/>
  <c r="B214" i="3"/>
  <c r="B22" i="3"/>
  <c r="B281" i="3"/>
  <c r="B330" i="3"/>
  <c r="B347" i="3"/>
  <c r="B97" i="3"/>
  <c r="B44" i="3"/>
  <c r="B176" i="3"/>
  <c r="B314" i="3"/>
  <c r="B273" i="3"/>
  <c r="B212" i="3"/>
  <c r="B230" i="3"/>
  <c r="B221" i="3"/>
  <c r="B297" i="3"/>
  <c r="B346" i="3"/>
  <c r="B363" i="3"/>
  <c r="B289" i="3"/>
  <c r="B260" i="3"/>
  <c r="B47" i="3"/>
  <c r="B216" i="3"/>
  <c r="B313" i="3"/>
  <c r="B362" i="3"/>
  <c r="B164" i="3"/>
  <c r="B335" i="3"/>
  <c r="B274" i="3"/>
  <c r="B292" i="3"/>
  <c r="B111" i="3"/>
  <c r="B33" i="3"/>
  <c r="B130" i="3"/>
  <c r="B25" i="3"/>
  <c r="B220" i="3"/>
  <c r="B351" i="3"/>
  <c r="B290" i="3"/>
  <c r="B308" i="3"/>
  <c r="B143" i="3"/>
  <c r="B49" i="3"/>
  <c r="B194" i="3"/>
  <c r="B236" i="3"/>
  <c r="B300" i="3"/>
  <c r="B56" i="3"/>
  <c r="B321" i="3"/>
  <c r="B60" i="3"/>
  <c r="B357" i="3"/>
  <c r="B191" i="3"/>
  <c r="B161" i="3"/>
  <c r="B345" i="3"/>
  <c r="B26" i="3"/>
  <c r="B16" i="3"/>
  <c r="B137" i="3"/>
  <c r="B324" i="3"/>
  <c r="B32" i="3"/>
  <c r="B119" i="3"/>
  <c r="B256" i="3"/>
  <c r="B35" i="3"/>
  <c r="B41" i="3"/>
  <c r="B53" i="3"/>
  <c r="B72" i="3"/>
  <c r="B15" i="3"/>
  <c r="B337" i="3"/>
  <c r="B91" i="3"/>
  <c r="B76" i="3"/>
  <c r="B340" i="3"/>
  <c r="B30" i="3"/>
  <c r="B262" i="3"/>
  <c r="B207" i="3"/>
  <c r="B48" i="3"/>
  <c r="B264" i="3"/>
  <c r="B177" i="3"/>
  <c r="B167" i="3"/>
  <c r="B361" i="3"/>
  <c r="B117" i="3"/>
  <c r="B73" i="3"/>
  <c r="B51" i="3"/>
  <c r="B69" i="3"/>
  <c r="B153" i="3"/>
  <c r="B52" i="3"/>
  <c r="B101" i="3"/>
  <c r="B155" i="3"/>
  <c r="B88" i="3"/>
  <c r="B353" i="3"/>
  <c r="B28" i="3"/>
  <c r="B123" i="3"/>
  <c r="B92" i="3"/>
  <c r="B356" i="3"/>
  <c r="B46" i="3"/>
  <c r="B278" i="3"/>
  <c r="B294" i="3"/>
  <c r="B64" i="3"/>
  <c r="B280" i="3"/>
  <c r="B193" i="3"/>
  <c r="B336" i="3"/>
  <c r="B34" i="3"/>
  <c r="B197" i="3"/>
  <c r="B201" i="3"/>
  <c r="B67" i="3"/>
  <c r="B133" i="3"/>
  <c r="B74" i="3"/>
  <c r="B68" i="3"/>
  <c r="B149" i="3"/>
  <c r="B205" i="3"/>
  <c r="B104" i="3"/>
  <c r="B154" i="3"/>
  <c r="B90" i="3"/>
  <c r="B171" i="3"/>
  <c r="B108" i="3"/>
  <c r="B45" i="3"/>
  <c r="B62" i="3"/>
  <c r="B310" i="3"/>
  <c r="B127" i="3"/>
  <c r="B80" i="3"/>
  <c r="B296" i="3"/>
  <c r="B7" i="3"/>
  <c r="B121" i="3"/>
  <c r="B50" i="3"/>
  <c r="B253" i="3"/>
  <c r="B42" i="3"/>
  <c r="B83" i="3"/>
  <c r="B181" i="3"/>
  <c r="B122" i="3"/>
  <c r="B84" i="3"/>
  <c r="B11" i="3"/>
  <c r="B109" i="3"/>
  <c r="B75" i="3"/>
  <c r="B246" i="3"/>
  <c r="B248" i="3"/>
  <c r="B37" i="3"/>
  <c r="B36" i="3"/>
  <c r="B120" i="3"/>
  <c r="B203" i="3"/>
  <c r="B210" i="3"/>
  <c r="B211" i="3"/>
  <c r="B124" i="3"/>
  <c r="B61" i="3"/>
  <c r="B78" i="3"/>
  <c r="B326" i="3"/>
  <c r="B21" i="3"/>
  <c r="B96" i="3"/>
  <c r="B312" i="3"/>
  <c r="B23" i="3"/>
  <c r="B185" i="3"/>
  <c r="B66" i="3"/>
  <c r="B317" i="3"/>
  <c r="B170" i="3"/>
  <c r="B99" i="3"/>
  <c r="B285" i="3"/>
  <c r="B186" i="3"/>
  <c r="B100" i="3"/>
  <c r="B237" i="3"/>
  <c r="B125" i="3"/>
  <c r="B112" i="3"/>
  <c r="B93" i="3"/>
  <c r="B218" i="3"/>
  <c r="B208" i="3"/>
  <c r="B223" i="3"/>
  <c r="B136" i="3"/>
  <c r="B18" i="3"/>
  <c r="B226" i="3"/>
  <c r="B227" i="3"/>
  <c r="B140" i="3"/>
  <c r="B77" i="3"/>
  <c r="B94" i="3"/>
  <c r="B342" i="3"/>
  <c r="B139" i="3"/>
  <c r="B328" i="3"/>
  <c r="B268" i="3"/>
  <c r="B106" i="3"/>
  <c r="B82" i="3"/>
  <c r="B54" i="3"/>
  <c r="B187" i="3"/>
  <c r="B115" i="3"/>
  <c r="B349" i="3"/>
  <c r="B107" i="3"/>
  <c r="B116" i="3"/>
  <c r="B301" i="3"/>
  <c r="B173" i="3"/>
  <c r="B239" i="3"/>
  <c r="B152" i="3"/>
  <c r="B224" i="3"/>
  <c r="B242" i="3"/>
  <c r="B243" i="3"/>
  <c r="B156" i="3"/>
  <c r="B110" i="3"/>
  <c r="B358" i="3"/>
  <c r="B215" i="3"/>
  <c r="B128" i="3"/>
  <c r="B344" i="3"/>
  <c r="B348" i="3"/>
  <c r="B202" i="3"/>
  <c r="B98" i="3"/>
  <c r="B86" i="3"/>
  <c r="B131" i="3"/>
  <c r="B102" i="3"/>
  <c r="B219" i="3"/>
  <c r="B132" i="3"/>
  <c r="B38" i="3"/>
  <c r="B255" i="3"/>
  <c r="B168" i="3"/>
  <c r="B304" i="3"/>
  <c r="B258" i="3"/>
  <c r="B259" i="3"/>
  <c r="B172" i="3"/>
  <c r="B213" i="3"/>
  <c r="B126" i="3"/>
  <c r="B31" i="3"/>
  <c r="B231" i="3"/>
  <c r="B144" i="3"/>
  <c r="B360" i="3"/>
  <c r="B85" i="3"/>
  <c r="B17" i="3"/>
  <c r="B114" i="3"/>
  <c r="B134" i="3"/>
  <c r="B234" i="3"/>
  <c r="B147" i="3"/>
  <c r="B166" i="3"/>
  <c r="B235" i="3"/>
  <c r="B148" i="3"/>
  <c r="B70" i="3"/>
  <c r="B204" i="3"/>
  <c r="B269" i="3"/>
  <c r="B233" i="3"/>
  <c r="B146" i="3"/>
  <c r="B254" i="3"/>
  <c r="B266" i="3"/>
  <c r="B179" i="3"/>
  <c r="B222" i="3"/>
  <c r="B267" i="3"/>
  <c r="B180" i="3"/>
  <c r="B198" i="3"/>
  <c r="B303" i="3"/>
  <c r="B14" i="3"/>
  <c r="B225" i="3"/>
  <c r="B306" i="3"/>
  <c r="B307" i="3"/>
  <c r="B228" i="3"/>
  <c r="B261" i="3"/>
  <c r="B174" i="3"/>
  <c r="B79" i="3"/>
  <c r="B279" i="3"/>
  <c r="B192" i="3"/>
  <c r="B65" i="3"/>
  <c r="B333" i="3"/>
  <c r="B249" i="3"/>
  <c r="B162" i="3"/>
  <c r="B334" i="3"/>
  <c r="B282" i="3"/>
  <c r="B195" i="3"/>
  <c r="B302" i="3"/>
  <c r="B283" i="3"/>
  <c r="B196" i="3"/>
  <c r="B238" i="3"/>
  <c r="B319" i="3"/>
  <c r="B240" i="3"/>
  <c r="B241" i="3"/>
  <c r="B322" i="3"/>
  <c r="B323" i="3"/>
  <c r="B244" i="3"/>
  <c r="B277" i="3"/>
  <c r="B190" i="3"/>
  <c r="B95" i="3"/>
  <c r="B295" i="3"/>
  <c r="B6" i="3"/>
  <c r="B81" i="3"/>
  <c r="B118" i="3"/>
  <c r="B265" i="3"/>
  <c r="B178" i="3"/>
  <c r="B55" i="3"/>
  <c r="B298" i="3"/>
  <c r="B9" i="3"/>
  <c r="B39" i="3"/>
  <c r="B299" i="3"/>
  <c r="B10" i="3"/>
  <c r="B286" i="3"/>
  <c r="E4" i="3"/>
  <c r="D4" i="3" s="1"/>
  <c r="C4" i="3" s="1"/>
  <c r="B141" i="3"/>
  <c r="B157" i="3"/>
  <c r="B189" i="3"/>
  <c r="R6" i="3"/>
  <c r="P5" i="3" l="1"/>
  <c r="P13" i="3"/>
  <c r="P29" i="3"/>
  <c r="P45" i="3"/>
  <c r="P61" i="3"/>
  <c r="P77" i="3"/>
  <c r="P93" i="3"/>
  <c r="P109" i="3"/>
  <c r="P125" i="3"/>
  <c r="P141" i="3"/>
  <c r="P157" i="3"/>
  <c r="P173" i="3"/>
  <c r="P189" i="3"/>
  <c r="P205" i="3"/>
  <c r="P221" i="3"/>
  <c r="P237" i="3"/>
  <c r="P253" i="3"/>
  <c r="P269" i="3"/>
  <c r="P285" i="3"/>
  <c r="P301" i="3"/>
  <c r="P317" i="3"/>
  <c r="P333" i="3"/>
  <c r="P349" i="3"/>
  <c r="P206" i="3"/>
  <c r="P222" i="3"/>
  <c r="P238" i="3"/>
  <c r="P254" i="3"/>
  <c r="P270" i="3"/>
  <c r="P286" i="3"/>
  <c r="P302" i="3"/>
  <c r="P318" i="3"/>
  <c r="P334" i="3"/>
  <c r="P350" i="3"/>
  <c r="P15" i="3"/>
  <c r="P31" i="3"/>
  <c r="P47" i="3"/>
  <c r="P63" i="3"/>
  <c r="P79" i="3"/>
  <c r="P95" i="3"/>
  <c r="P111" i="3"/>
  <c r="P127" i="3"/>
  <c r="P143" i="3"/>
  <c r="P159" i="3"/>
  <c r="P175" i="3"/>
  <c r="P207" i="3"/>
  <c r="P223" i="3"/>
  <c r="P255" i="3"/>
  <c r="P335" i="3"/>
  <c r="P160" i="3"/>
  <c r="P256" i="3"/>
  <c r="P210" i="3"/>
  <c r="P14" i="3"/>
  <c r="P30" i="3"/>
  <c r="P46" i="3"/>
  <c r="P62" i="3"/>
  <c r="P78" i="3"/>
  <c r="P94" i="3"/>
  <c r="P110" i="3"/>
  <c r="P126" i="3"/>
  <c r="P142" i="3"/>
  <c r="P158" i="3"/>
  <c r="P174" i="3"/>
  <c r="P190" i="3"/>
  <c r="P34" i="3"/>
  <c r="P66" i="3"/>
  <c r="P162" i="3"/>
  <c r="P258" i="3"/>
  <c r="P16" i="3"/>
  <c r="P17" i="3"/>
  <c r="P33" i="3"/>
  <c r="P49" i="3"/>
  <c r="P65" i="3"/>
  <c r="P81" i="3"/>
  <c r="P97" i="3"/>
  <c r="P113" i="3"/>
  <c r="P129" i="3"/>
  <c r="P145" i="3"/>
  <c r="P161" i="3"/>
  <c r="P177" i="3"/>
  <c r="P193" i="3"/>
  <c r="P209" i="3"/>
  <c r="P225" i="3"/>
  <c r="P241" i="3"/>
  <c r="P257" i="3"/>
  <c r="P273" i="3"/>
  <c r="P289" i="3"/>
  <c r="P305" i="3"/>
  <c r="P321" i="3"/>
  <c r="P337" i="3"/>
  <c r="P353" i="3"/>
  <c r="P114" i="3"/>
  <c r="P290" i="3"/>
  <c r="P19" i="3"/>
  <c r="P35" i="3"/>
  <c r="P51" i="3"/>
  <c r="P67" i="3"/>
  <c r="P83" i="3"/>
  <c r="P99" i="3"/>
  <c r="P115" i="3"/>
  <c r="P131" i="3"/>
  <c r="P147" i="3"/>
  <c r="P163" i="3"/>
  <c r="P179" i="3"/>
  <c r="P195" i="3"/>
  <c r="P211" i="3"/>
  <c r="P227" i="3"/>
  <c r="P243" i="3"/>
  <c r="P259" i="3"/>
  <c r="P275" i="3"/>
  <c r="P291" i="3"/>
  <c r="P307" i="3"/>
  <c r="P323" i="3"/>
  <c r="P339" i="3"/>
  <c r="P355" i="3"/>
  <c r="P53" i="3"/>
  <c r="P149" i="3"/>
  <c r="P181" i="3"/>
  <c r="P229" i="3"/>
  <c r="P245" i="3"/>
  <c r="P293" i="3"/>
  <c r="P325" i="3"/>
  <c r="P263" i="3"/>
  <c r="P327" i="3"/>
  <c r="P264" i="3"/>
  <c r="P328" i="3"/>
  <c r="P144" i="3"/>
  <c r="P272" i="3"/>
  <c r="P226" i="3"/>
  <c r="P20" i="3"/>
  <c r="P36" i="3"/>
  <c r="P52" i="3"/>
  <c r="P68" i="3"/>
  <c r="P84" i="3"/>
  <c r="P100" i="3"/>
  <c r="P116" i="3"/>
  <c r="P132" i="3"/>
  <c r="P148" i="3"/>
  <c r="P164" i="3"/>
  <c r="P180" i="3"/>
  <c r="P196" i="3"/>
  <c r="P212" i="3"/>
  <c r="P228" i="3"/>
  <c r="P244" i="3"/>
  <c r="P260" i="3"/>
  <c r="P276" i="3"/>
  <c r="P292" i="3"/>
  <c r="P308" i="3"/>
  <c r="P324" i="3"/>
  <c r="P340" i="3"/>
  <c r="P356" i="3"/>
  <c r="P37" i="3"/>
  <c r="P197" i="3"/>
  <c r="P277" i="3"/>
  <c r="P309" i="3"/>
  <c r="P357" i="3"/>
  <c r="P279" i="3"/>
  <c r="P343" i="3"/>
  <c r="P248" i="3"/>
  <c r="P312" i="3"/>
  <c r="P268" i="3"/>
  <c r="P112" i="3"/>
  <c r="P224" i="3"/>
  <c r="P352" i="3"/>
  <c r="P242" i="3"/>
  <c r="P21" i="3"/>
  <c r="P69" i="3"/>
  <c r="P85" i="3"/>
  <c r="P101" i="3"/>
  <c r="P117" i="3"/>
  <c r="P133" i="3"/>
  <c r="P165" i="3"/>
  <c r="P213" i="3"/>
  <c r="P261" i="3"/>
  <c r="P341" i="3"/>
  <c r="P232" i="3"/>
  <c r="P360" i="3"/>
  <c r="P12" i="3"/>
  <c r="P252" i="3"/>
  <c r="P319" i="3"/>
  <c r="P64" i="3"/>
  <c r="P288" i="3"/>
  <c r="P18" i="3"/>
  <c r="P82" i="3"/>
  <c r="P178" i="3"/>
  <c r="P306" i="3"/>
  <c r="P6" i="3"/>
  <c r="P22" i="3"/>
  <c r="P38" i="3"/>
  <c r="P54" i="3"/>
  <c r="P70" i="3"/>
  <c r="P86" i="3"/>
  <c r="P102" i="3"/>
  <c r="P118" i="3"/>
  <c r="P134" i="3"/>
  <c r="P150" i="3"/>
  <c r="P166" i="3"/>
  <c r="P182" i="3"/>
  <c r="P198" i="3"/>
  <c r="P214" i="3"/>
  <c r="P230" i="3"/>
  <c r="P246" i="3"/>
  <c r="P262" i="3"/>
  <c r="P278" i="3"/>
  <c r="P294" i="3"/>
  <c r="P310" i="3"/>
  <c r="P326" i="3"/>
  <c r="P342" i="3"/>
  <c r="P358" i="3"/>
  <c r="P7" i="3"/>
  <c r="P39" i="3"/>
  <c r="P55" i="3"/>
  <c r="P87" i="3"/>
  <c r="P167" i="3"/>
  <c r="P215" i="3"/>
  <c r="P247" i="3"/>
  <c r="P311" i="3"/>
  <c r="P296" i="3"/>
  <c r="P156" i="3"/>
  <c r="P332" i="3"/>
  <c r="P271" i="3"/>
  <c r="P96" i="3"/>
  <c r="P208" i="3"/>
  <c r="P336" i="3"/>
  <c r="P146" i="3"/>
  <c r="P338" i="3"/>
  <c r="P23" i="3"/>
  <c r="P71" i="3"/>
  <c r="P103" i="3"/>
  <c r="P119" i="3"/>
  <c r="P135" i="3"/>
  <c r="P151" i="3"/>
  <c r="P183" i="3"/>
  <c r="P199" i="3"/>
  <c r="P231" i="3"/>
  <c r="P295" i="3"/>
  <c r="P359" i="3"/>
  <c r="P344" i="3"/>
  <c r="P172" i="3"/>
  <c r="P348" i="3"/>
  <c r="P287" i="3"/>
  <c r="P80" i="3"/>
  <c r="P50" i="3"/>
  <c r="P322" i="3"/>
  <c r="P8" i="3"/>
  <c r="P24" i="3"/>
  <c r="P40" i="3"/>
  <c r="P56" i="3"/>
  <c r="P72" i="3"/>
  <c r="P88" i="3"/>
  <c r="P104" i="3"/>
  <c r="P120" i="3"/>
  <c r="P136" i="3"/>
  <c r="P152" i="3"/>
  <c r="P168" i="3"/>
  <c r="P184" i="3"/>
  <c r="P200" i="3"/>
  <c r="P216" i="3"/>
  <c r="P280" i="3"/>
  <c r="P44" i="3"/>
  <c r="P124" i="3"/>
  <c r="P204" i="3"/>
  <c r="P284" i="3"/>
  <c r="O4" i="3"/>
  <c r="Q4" i="3" s="1"/>
  <c r="O5" i="3" s="1"/>
  <c r="P274" i="3"/>
  <c r="P9" i="3"/>
  <c r="P25" i="3"/>
  <c r="P41" i="3"/>
  <c r="P57" i="3"/>
  <c r="P73" i="3"/>
  <c r="P89" i="3"/>
  <c r="P105" i="3"/>
  <c r="P121" i="3"/>
  <c r="P137" i="3"/>
  <c r="P153" i="3"/>
  <c r="P169" i="3"/>
  <c r="P185" i="3"/>
  <c r="P201" i="3"/>
  <c r="P217" i="3"/>
  <c r="P233" i="3"/>
  <c r="P249" i="3"/>
  <c r="P265" i="3"/>
  <c r="P281" i="3"/>
  <c r="P297" i="3"/>
  <c r="P313" i="3"/>
  <c r="P329" i="3"/>
  <c r="P345" i="3"/>
  <c r="P361" i="3"/>
  <c r="P76" i="3"/>
  <c r="P140" i="3"/>
  <c r="P236" i="3"/>
  <c r="P300" i="3"/>
  <c r="P191" i="3"/>
  <c r="P239" i="3"/>
  <c r="P303" i="3"/>
  <c r="P128" i="3"/>
  <c r="P240" i="3"/>
  <c r="P130" i="3"/>
  <c r="P10" i="3"/>
  <c r="P26" i="3"/>
  <c r="P42" i="3"/>
  <c r="P58" i="3"/>
  <c r="P74" i="3"/>
  <c r="P90" i="3"/>
  <c r="P106" i="3"/>
  <c r="P122" i="3"/>
  <c r="P138" i="3"/>
  <c r="P154" i="3"/>
  <c r="P170" i="3"/>
  <c r="P186" i="3"/>
  <c r="P202" i="3"/>
  <c r="P218" i="3"/>
  <c r="P234" i="3"/>
  <c r="P250" i="3"/>
  <c r="P266" i="3"/>
  <c r="P282" i="3"/>
  <c r="P298" i="3"/>
  <c r="P314" i="3"/>
  <c r="P330" i="3"/>
  <c r="P346" i="3"/>
  <c r="P362" i="3"/>
  <c r="P28" i="3"/>
  <c r="P92" i="3"/>
  <c r="P188" i="3"/>
  <c r="P316" i="3"/>
  <c r="P32" i="3"/>
  <c r="P192" i="3"/>
  <c r="P304" i="3"/>
  <c r="P98" i="3"/>
  <c r="P354" i="3"/>
  <c r="P11" i="3"/>
  <c r="P27" i="3"/>
  <c r="P43" i="3"/>
  <c r="P59" i="3"/>
  <c r="P75" i="3"/>
  <c r="P91" i="3"/>
  <c r="P107" i="3"/>
  <c r="P123" i="3"/>
  <c r="P139" i="3"/>
  <c r="P155" i="3"/>
  <c r="P171" i="3"/>
  <c r="P187" i="3"/>
  <c r="P203" i="3"/>
  <c r="P219" i="3"/>
  <c r="P235" i="3"/>
  <c r="P251" i="3"/>
  <c r="P267" i="3"/>
  <c r="P283" i="3"/>
  <c r="P299" i="3"/>
  <c r="P315" i="3"/>
  <c r="P331" i="3"/>
  <c r="P347" i="3"/>
  <c r="P363" i="3"/>
  <c r="P60" i="3"/>
  <c r="P108" i="3"/>
  <c r="P220" i="3"/>
  <c r="P351" i="3"/>
  <c r="P48" i="3"/>
  <c r="P176" i="3"/>
  <c r="P320" i="3"/>
  <c r="P194" i="3"/>
  <c r="J4" i="3"/>
  <c r="I4" i="3" s="1"/>
  <c r="L4" i="3" s="1"/>
  <c r="M4" i="3"/>
  <c r="E5" i="3"/>
  <c r="E6" i="3" s="1"/>
  <c r="J6" i="3"/>
  <c r="I6" i="3" s="1"/>
  <c r="M5" i="3"/>
  <c r="J5" i="3"/>
  <c r="I5" i="3" s="1"/>
  <c r="R7" i="3"/>
  <c r="Q5" i="3" l="1"/>
  <c r="O6" i="3" s="1"/>
  <c r="Q6" i="3" s="1"/>
  <c r="L5" i="3"/>
  <c r="D5" i="3"/>
  <c r="C5" i="3" s="1"/>
  <c r="L6" i="3"/>
  <c r="J7" i="3"/>
  <c r="I7" i="3" s="1"/>
  <c r="L7" i="3" s="1"/>
  <c r="M6" i="3"/>
  <c r="E7" i="3"/>
  <c r="D7" i="3" s="1"/>
  <c r="C7" i="3" s="1"/>
  <c r="D6" i="3"/>
  <c r="C6" i="3" s="1"/>
  <c r="R8" i="3"/>
  <c r="O7" i="3" l="1"/>
  <c r="Q7" i="3" s="1"/>
  <c r="J8" i="3"/>
  <c r="I8" i="3" s="1"/>
  <c r="L8" i="3" s="1"/>
  <c r="M7" i="3"/>
  <c r="E8" i="3"/>
  <c r="D8" i="3" s="1"/>
  <c r="C8" i="3" s="1"/>
  <c r="R9" i="3"/>
  <c r="O8" i="3" l="1"/>
  <c r="Q8" i="3" s="1"/>
  <c r="J9" i="3"/>
  <c r="I9" i="3" s="1"/>
  <c r="L9" i="3" s="1"/>
  <c r="M8" i="3"/>
  <c r="E9" i="3"/>
  <c r="D9" i="3" s="1"/>
  <c r="C9" i="3" s="1"/>
  <c r="R10" i="3"/>
  <c r="O9" i="3" l="1"/>
  <c r="Q9" i="3" s="1"/>
  <c r="O10" i="3" s="1"/>
  <c r="Q10" i="3" s="1"/>
  <c r="O11" i="3" s="1"/>
  <c r="Q11" i="3" s="1"/>
  <c r="J10" i="3"/>
  <c r="I10" i="3" s="1"/>
  <c r="L10" i="3" s="1"/>
  <c r="M9" i="3"/>
  <c r="E10" i="3"/>
  <c r="D10" i="3" s="1"/>
  <c r="C10" i="3" s="1"/>
  <c r="R11" i="3"/>
  <c r="O12" i="3" l="1"/>
  <c r="Q12" i="3" s="1"/>
  <c r="J11" i="3"/>
  <c r="I11" i="3" s="1"/>
  <c r="L11" i="3" s="1"/>
  <c r="M10" i="3"/>
  <c r="E11" i="3"/>
  <c r="D11" i="3" s="1"/>
  <c r="C11" i="3" s="1"/>
  <c r="R12" i="3"/>
  <c r="O13" i="3" l="1"/>
  <c r="Q13" i="3" s="1"/>
  <c r="J12" i="3"/>
  <c r="I12" i="3" s="1"/>
  <c r="L12" i="3" s="1"/>
  <c r="M11" i="3"/>
  <c r="E12" i="3"/>
  <c r="D12" i="3" s="1"/>
  <c r="C12" i="3" s="1"/>
  <c r="R13" i="3"/>
  <c r="O14" i="3" l="1"/>
  <c r="Q14" i="3" s="1"/>
  <c r="J13" i="3"/>
  <c r="I13" i="3" s="1"/>
  <c r="L13" i="3" s="1"/>
  <c r="M12" i="3"/>
  <c r="E13" i="3"/>
  <c r="D13" i="3" s="1"/>
  <c r="C13" i="3" s="1"/>
  <c r="R14" i="3"/>
  <c r="O15" i="3" l="1"/>
  <c r="Q15" i="3" s="1"/>
  <c r="O16" i="3" s="1"/>
  <c r="Q16" i="3" s="1"/>
  <c r="J14" i="3"/>
  <c r="I14" i="3" s="1"/>
  <c r="L14" i="3" s="1"/>
  <c r="M13" i="3"/>
  <c r="E14" i="3"/>
  <c r="D14" i="3" s="1"/>
  <c r="C14" i="3" s="1"/>
  <c r="R15" i="3"/>
  <c r="O17" i="3" l="1"/>
  <c r="Q17" i="3" s="1"/>
  <c r="J15" i="3"/>
  <c r="I15" i="3" s="1"/>
  <c r="L15" i="3" s="1"/>
  <c r="M14" i="3"/>
  <c r="E15" i="3"/>
  <c r="D15" i="3" s="1"/>
  <c r="C15" i="3" s="1"/>
  <c r="R16" i="3"/>
  <c r="O18" i="3" l="1"/>
  <c r="Q18" i="3" s="1"/>
  <c r="J16" i="3"/>
  <c r="I16" i="3" s="1"/>
  <c r="L16" i="3" s="1"/>
  <c r="M15" i="3"/>
  <c r="E16" i="3"/>
  <c r="D16" i="3" s="1"/>
  <c r="C16" i="3" s="1"/>
  <c r="R17" i="3"/>
  <c r="O19" i="3" l="1"/>
  <c r="Q19" i="3" s="1"/>
  <c r="J17" i="3"/>
  <c r="I17" i="3" s="1"/>
  <c r="L17" i="3" s="1"/>
  <c r="M16" i="3"/>
  <c r="E17" i="3"/>
  <c r="R18" i="3"/>
  <c r="O20" i="3" l="1"/>
  <c r="Q20" i="3" s="1"/>
  <c r="O21" i="3" s="1"/>
  <c r="Q21" i="3" s="1"/>
  <c r="M17" i="3"/>
  <c r="E18" i="3"/>
  <c r="E19" i="3" s="1"/>
  <c r="D17" i="3"/>
  <c r="C17" i="3" s="1"/>
  <c r="R19" i="3"/>
  <c r="O22" i="3" l="1"/>
  <c r="Q22" i="3" s="1"/>
  <c r="J19" i="3"/>
  <c r="I19" i="3" s="1"/>
  <c r="M18" i="3"/>
  <c r="J18" i="3"/>
  <c r="I18" i="3" s="1"/>
  <c r="L18" i="3" s="1"/>
  <c r="D18" i="3"/>
  <c r="C18" i="3" s="1"/>
  <c r="D19" i="3"/>
  <c r="C19" i="3" s="1"/>
  <c r="E20" i="3"/>
  <c r="R20" i="3"/>
  <c r="O23" i="3" l="1"/>
  <c r="Q23" i="3" s="1"/>
  <c r="L19" i="3"/>
  <c r="J20" i="3"/>
  <c r="I20" i="3" s="1"/>
  <c r="L20" i="3" s="1"/>
  <c r="M19" i="3"/>
  <c r="D20" i="3"/>
  <c r="C20" i="3" s="1"/>
  <c r="E21" i="3"/>
  <c r="D21" i="3" s="1"/>
  <c r="C21" i="3" s="1"/>
  <c r="R21" i="3"/>
  <c r="O24" i="3" l="1"/>
  <c r="Q24" i="3" s="1"/>
  <c r="J21" i="3"/>
  <c r="I21" i="3" s="1"/>
  <c r="L21" i="3" s="1"/>
  <c r="M20" i="3"/>
  <c r="E22" i="3"/>
  <c r="D22" i="3" s="1"/>
  <c r="C22" i="3" s="1"/>
  <c r="R22" i="3"/>
  <c r="O25" i="3" l="1"/>
  <c r="Q25" i="3" s="1"/>
  <c r="O26" i="3" s="1"/>
  <c r="Q26" i="3" s="1"/>
  <c r="J22" i="3"/>
  <c r="I22" i="3" s="1"/>
  <c r="L22" i="3" s="1"/>
  <c r="M21" i="3"/>
  <c r="E23" i="3"/>
  <c r="D23" i="3" s="1"/>
  <c r="C23" i="3" s="1"/>
  <c r="R23" i="3"/>
  <c r="O27" i="3" l="1"/>
  <c r="Q27" i="3" s="1"/>
  <c r="J23" i="3"/>
  <c r="I23" i="3" s="1"/>
  <c r="L23" i="3" s="1"/>
  <c r="M22" i="3"/>
  <c r="E24" i="3"/>
  <c r="D24" i="3" s="1"/>
  <c r="C24" i="3" s="1"/>
  <c r="R24" i="3"/>
  <c r="O28" i="3" l="1"/>
  <c r="Q28" i="3" s="1"/>
  <c r="J24" i="3"/>
  <c r="I24" i="3" s="1"/>
  <c r="L24" i="3" s="1"/>
  <c r="M23" i="3"/>
  <c r="E25" i="3"/>
  <c r="R25" i="3"/>
  <c r="O29" i="3" l="1"/>
  <c r="Q29" i="3" s="1"/>
  <c r="J25" i="3"/>
  <c r="I25" i="3" s="1"/>
  <c r="L25" i="3" s="1"/>
  <c r="M24" i="3"/>
  <c r="E26" i="3"/>
  <c r="D25" i="3"/>
  <c r="C25" i="3" s="1"/>
  <c r="R26" i="3"/>
  <c r="O30" i="3" l="1"/>
  <c r="Q30" i="3" s="1"/>
  <c r="J26" i="3"/>
  <c r="I26" i="3" s="1"/>
  <c r="L26" i="3" s="1"/>
  <c r="M25" i="3"/>
  <c r="E27" i="3"/>
  <c r="D26" i="3"/>
  <c r="C26" i="3" s="1"/>
  <c r="R27" i="3"/>
  <c r="O31" i="3" l="1"/>
  <c r="Q31" i="3" s="1"/>
  <c r="O32" i="3" s="1"/>
  <c r="Q32" i="3" s="1"/>
  <c r="J27" i="3"/>
  <c r="I27" i="3" s="1"/>
  <c r="L27" i="3" s="1"/>
  <c r="M26" i="3"/>
  <c r="E28" i="3"/>
  <c r="E29" i="3" s="1"/>
  <c r="D27" i="3"/>
  <c r="C27" i="3" s="1"/>
  <c r="R28" i="3"/>
  <c r="O33" i="3" l="1"/>
  <c r="Q33" i="3" s="1"/>
  <c r="J28" i="3"/>
  <c r="I28" i="3" s="1"/>
  <c r="L28" i="3" s="1"/>
  <c r="M27" i="3"/>
  <c r="D29" i="3"/>
  <c r="C29" i="3" s="1"/>
  <c r="E30" i="3"/>
  <c r="D28" i="3"/>
  <c r="C28" i="3" s="1"/>
  <c r="R29" i="3"/>
  <c r="O34" i="3" l="1"/>
  <c r="Q34" i="3" s="1"/>
  <c r="J29" i="3"/>
  <c r="I29" i="3" s="1"/>
  <c r="L29" i="3" s="1"/>
  <c r="M28" i="3"/>
  <c r="D30" i="3"/>
  <c r="C30" i="3" s="1"/>
  <c r="E31" i="3"/>
  <c r="D31" i="3" s="1"/>
  <c r="C31" i="3" s="1"/>
  <c r="R30" i="3"/>
  <c r="O35" i="3" l="1"/>
  <c r="Q35" i="3" s="1"/>
  <c r="J30" i="3"/>
  <c r="I30" i="3" s="1"/>
  <c r="L30" i="3" s="1"/>
  <c r="M29" i="3"/>
  <c r="E32" i="3"/>
  <c r="D32" i="3" s="1"/>
  <c r="C32" i="3" s="1"/>
  <c r="R31" i="3"/>
  <c r="O36" i="3" l="1"/>
  <c r="Q36" i="3" s="1"/>
  <c r="O37" i="3" s="1"/>
  <c r="Q37" i="3" s="1"/>
  <c r="J31" i="3"/>
  <c r="I31" i="3" s="1"/>
  <c r="L31" i="3" s="1"/>
  <c r="M30" i="3"/>
  <c r="E33" i="3"/>
  <c r="D33" i="3" s="1"/>
  <c r="C33" i="3" s="1"/>
  <c r="R32" i="3"/>
  <c r="O38" i="3" l="1"/>
  <c r="Q38" i="3" s="1"/>
  <c r="J32" i="3"/>
  <c r="I32" i="3" s="1"/>
  <c r="L32" i="3" s="1"/>
  <c r="M31" i="3"/>
  <c r="E34" i="3"/>
  <c r="D34" i="3" s="1"/>
  <c r="C34" i="3" s="1"/>
  <c r="R33" i="3"/>
  <c r="O39" i="3" l="1"/>
  <c r="Q39" i="3" s="1"/>
  <c r="J33" i="3"/>
  <c r="I33" i="3" s="1"/>
  <c r="L33" i="3" s="1"/>
  <c r="M32" i="3"/>
  <c r="E35" i="3"/>
  <c r="D35" i="3" s="1"/>
  <c r="C35" i="3" s="1"/>
  <c r="R34" i="3"/>
  <c r="O40" i="3" l="1"/>
  <c r="Q40" i="3" s="1"/>
  <c r="J34" i="3"/>
  <c r="I34" i="3" s="1"/>
  <c r="L34" i="3" s="1"/>
  <c r="M33" i="3"/>
  <c r="E36" i="3"/>
  <c r="D36" i="3" s="1"/>
  <c r="C36" i="3" s="1"/>
  <c r="R35" i="3"/>
  <c r="O41" i="3" l="1"/>
  <c r="Q41" i="3" s="1"/>
  <c r="O42" i="3" s="1"/>
  <c r="Q42" i="3" s="1"/>
  <c r="O43" i="3" s="1"/>
  <c r="Q43" i="3" s="1"/>
  <c r="J35" i="3"/>
  <c r="I35" i="3" s="1"/>
  <c r="L35" i="3" s="1"/>
  <c r="M34" i="3"/>
  <c r="E37" i="3"/>
  <c r="R36" i="3"/>
  <c r="O44" i="3" l="1"/>
  <c r="Q44" i="3" s="1"/>
  <c r="J36" i="3"/>
  <c r="I36" i="3" s="1"/>
  <c r="L36" i="3" s="1"/>
  <c r="M35" i="3"/>
  <c r="E38" i="3"/>
  <c r="E39" i="3" s="1"/>
  <c r="D37" i="3"/>
  <c r="C37" i="3" s="1"/>
  <c r="R37" i="3"/>
  <c r="O45" i="3" l="1"/>
  <c r="Q45" i="3" s="1"/>
  <c r="J37" i="3"/>
  <c r="I37" i="3" s="1"/>
  <c r="L37" i="3" s="1"/>
  <c r="M36" i="3"/>
  <c r="D38" i="3"/>
  <c r="C38" i="3" s="1"/>
  <c r="D39" i="3"/>
  <c r="C39" i="3" s="1"/>
  <c r="E40" i="3"/>
  <c r="D40" i="3" s="1"/>
  <c r="C40" i="3" s="1"/>
  <c r="R38" i="3"/>
  <c r="O46" i="3" l="1"/>
  <c r="Q46" i="3" s="1"/>
  <c r="J38" i="3"/>
  <c r="I38" i="3" s="1"/>
  <c r="L38" i="3" s="1"/>
  <c r="M37" i="3"/>
  <c r="E41" i="3"/>
  <c r="D41" i="3" s="1"/>
  <c r="C41" i="3" s="1"/>
  <c r="R39" i="3"/>
  <c r="O47" i="3" l="1"/>
  <c r="Q47" i="3" s="1"/>
  <c r="O48" i="3" s="1"/>
  <c r="Q48" i="3" s="1"/>
  <c r="J39" i="3"/>
  <c r="I39" i="3" s="1"/>
  <c r="L39" i="3" s="1"/>
  <c r="M38" i="3"/>
  <c r="E42" i="3"/>
  <c r="E43" i="3" s="1"/>
  <c r="R40" i="3"/>
  <c r="O49" i="3" l="1"/>
  <c r="Q49" i="3" s="1"/>
  <c r="J40" i="3"/>
  <c r="I40" i="3" s="1"/>
  <c r="L40" i="3" s="1"/>
  <c r="M39" i="3"/>
  <c r="D42" i="3"/>
  <c r="C42" i="3" s="1"/>
  <c r="D43" i="3"/>
  <c r="C43" i="3" s="1"/>
  <c r="E44" i="3"/>
  <c r="D44" i="3" s="1"/>
  <c r="C44" i="3" s="1"/>
  <c r="R41" i="3"/>
  <c r="O50" i="3" l="1"/>
  <c r="Q50" i="3" s="1"/>
  <c r="J41" i="3"/>
  <c r="I41" i="3" s="1"/>
  <c r="L41" i="3" s="1"/>
  <c r="M40" i="3"/>
  <c r="E45" i="3"/>
  <c r="D45" i="3" s="1"/>
  <c r="C45" i="3" s="1"/>
  <c r="R42" i="3"/>
  <c r="O51" i="3" l="1"/>
  <c r="Q51" i="3" s="1"/>
  <c r="J42" i="3"/>
  <c r="I42" i="3" s="1"/>
  <c r="L42" i="3" s="1"/>
  <c r="M41" i="3"/>
  <c r="E46" i="3"/>
  <c r="E47" i="3" s="1"/>
  <c r="R43" i="3"/>
  <c r="O52" i="3" l="1"/>
  <c r="Q52" i="3" s="1"/>
  <c r="O53" i="3" s="1"/>
  <c r="Q53" i="3" s="1"/>
  <c r="J43" i="3"/>
  <c r="I43" i="3" s="1"/>
  <c r="L43" i="3" s="1"/>
  <c r="M42" i="3"/>
  <c r="D46" i="3"/>
  <c r="C46" i="3" s="1"/>
  <c r="D47" i="3"/>
  <c r="C47" i="3" s="1"/>
  <c r="E48" i="3"/>
  <c r="D48" i="3" s="1"/>
  <c r="C48" i="3" s="1"/>
  <c r="R44" i="3"/>
  <c r="O54" i="3" l="1"/>
  <c r="Q54" i="3" s="1"/>
  <c r="J44" i="3"/>
  <c r="I44" i="3" s="1"/>
  <c r="L44" i="3" s="1"/>
  <c r="M43" i="3"/>
  <c r="E49" i="3"/>
  <c r="D49" i="3" s="1"/>
  <c r="C49" i="3" s="1"/>
  <c r="R45" i="3"/>
  <c r="O55" i="3" l="1"/>
  <c r="Q55" i="3" s="1"/>
  <c r="J45" i="3"/>
  <c r="I45" i="3" s="1"/>
  <c r="L45" i="3" s="1"/>
  <c r="M44" i="3"/>
  <c r="E50" i="3"/>
  <c r="D50" i="3" s="1"/>
  <c r="C50" i="3" s="1"/>
  <c r="R46" i="3"/>
  <c r="O56" i="3" l="1"/>
  <c r="Q56" i="3" s="1"/>
  <c r="J46" i="3"/>
  <c r="I46" i="3" s="1"/>
  <c r="L46" i="3" s="1"/>
  <c r="M45" i="3"/>
  <c r="E51" i="3"/>
  <c r="D51" i="3" s="1"/>
  <c r="C51" i="3" s="1"/>
  <c r="R47" i="3"/>
  <c r="O57" i="3" l="1"/>
  <c r="Q57" i="3" s="1"/>
  <c r="O58" i="3" s="1"/>
  <c r="Q58" i="3" s="1"/>
  <c r="O59" i="3" s="1"/>
  <c r="Q59" i="3" s="1"/>
  <c r="J47" i="3"/>
  <c r="I47" i="3" s="1"/>
  <c r="L47" i="3" s="1"/>
  <c r="M46" i="3"/>
  <c r="E52" i="3"/>
  <c r="E53" i="3" s="1"/>
  <c r="R48" i="3"/>
  <c r="O60" i="3" l="1"/>
  <c r="Q60" i="3" s="1"/>
  <c r="J48" i="3"/>
  <c r="I48" i="3" s="1"/>
  <c r="L48" i="3" s="1"/>
  <c r="M47" i="3"/>
  <c r="D53" i="3"/>
  <c r="C53" i="3" s="1"/>
  <c r="E54" i="3"/>
  <c r="D54" i="3" s="1"/>
  <c r="C54" i="3" s="1"/>
  <c r="D52" i="3"/>
  <c r="C52" i="3" s="1"/>
  <c r="R49" i="3"/>
  <c r="O61" i="3" l="1"/>
  <c r="Q61" i="3" s="1"/>
  <c r="J49" i="3"/>
  <c r="I49" i="3" s="1"/>
  <c r="L49" i="3" s="1"/>
  <c r="M48" i="3"/>
  <c r="E55" i="3"/>
  <c r="D55" i="3" s="1"/>
  <c r="C55" i="3" s="1"/>
  <c r="R50" i="3"/>
  <c r="O62" i="3" l="1"/>
  <c r="Q62" i="3" s="1"/>
  <c r="J50" i="3"/>
  <c r="I50" i="3" s="1"/>
  <c r="L50" i="3" s="1"/>
  <c r="M49" i="3"/>
  <c r="E56" i="3"/>
  <c r="E57" i="3" s="1"/>
  <c r="R51" i="3"/>
  <c r="O63" i="3" l="1"/>
  <c r="Q63" i="3" s="1"/>
  <c r="O64" i="3" s="1"/>
  <c r="Q64" i="3" s="1"/>
  <c r="J51" i="3"/>
  <c r="I51" i="3" s="1"/>
  <c r="L51" i="3" s="1"/>
  <c r="M50" i="3"/>
  <c r="D57" i="3"/>
  <c r="C57" i="3" s="1"/>
  <c r="E58" i="3"/>
  <c r="D58" i="3" s="1"/>
  <c r="C58" i="3" s="1"/>
  <c r="D56" i="3"/>
  <c r="C56" i="3" s="1"/>
  <c r="R52" i="3"/>
  <c r="O65" i="3" l="1"/>
  <c r="Q65" i="3" s="1"/>
  <c r="J52" i="3"/>
  <c r="I52" i="3" s="1"/>
  <c r="L52" i="3" s="1"/>
  <c r="M51" i="3"/>
  <c r="E59" i="3"/>
  <c r="D59" i="3" s="1"/>
  <c r="C59" i="3" s="1"/>
  <c r="R53" i="3"/>
  <c r="O66" i="3" l="1"/>
  <c r="Q66" i="3"/>
  <c r="J53" i="3"/>
  <c r="I53" i="3" s="1"/>
  <c r="L53" i="3" s="1"/>
  <c r="M52" i="3"/>
  <c r="E60" i="3"/>
  <c r="D60" i="3" s="1"/>
  <c r="C60" i="3" s="1"/>
  <c r="R54" i="3"/>
  <c r="O67" i="3" l="1"/>
  <c r="Q67" i="3" s="1"/>
  <c r="J54" i="3"/>
  <c r="I54" i="3" s="1"/>
  <c r="L54" i="3" s="1"/>
  <c r="M53" i="3"/>
  <c r="E61" i="3"/>
  <c r="D61" i="3" s="1"/>
  <c r="C61" i="3" s="1"/>
  <c r="R55" i="3"/>
  <c r="O68" i="3" l="1"/>
  <c r="Q68" i="3" s="1"/>
  <c r="O69" i="3" s="1"/>
  <c r="Q69" i="3" s="1"/>
  <c r="J55" i="3"/>
  <c r="I55" i="3" s="1"/>
  <c r="L55" i="3" s="1"/>
  <c r="M54" i="3"/>
  <c r="E62" i="3"/>
  <c r="D62" i="3" s="1"/>
  <c r="C62" i="3" s="1"/>
  <c r="R56" i="3"/>
  <c r="O70" i="3" l="1"/>
  <c r="Q70" i="3" s="1"/>
  <c r="J56" i="3"/>
  <c r="I56" i="3" s="1"/>
  <c r="L56" i="3" s="1"/>
  <c r="M55" i="3"/>
  <c r="E63" i="3"/>
  <c r="D63" i="3" s="1"/>
  <c r="C63" i="3" s="1"/>
  <c r="R57" i="3"/>
  <c r="O71" i="3" l="1"/>
  <c r="Q71" i="3"/>
  <c r="J57" i="3"/>
  <c r="I57" i="3" s="1"/>
  <c r="L57" i="3" s="1"/>
  <c r="M56" i="3"/>
  <c r="E64" i="3"/>
  <c r="R58" i="3"/>
  <c r="O72" i="3" l="1"/>
  <c r="Q72" i="3" s="1"/>
  <c r="J58" i="3"/>
  <c r="I58" i="3" s="1"/>
  <c r="L58" i="3" s="1"/>
  <c r="M57" i="3"/>
  <c r="E65" i="3"/>
  <c r="D65" i="3" s="1"/>
  <c r="C65" i="3" s="1"/>
  <c r="D64" i="3"/>
  <c r="C64" i="3" s="1"/>
  <c r="R59" i="3"/>
  <c r="O73" i="3" l="1"/>
  <c r="Q73" i="3" s="1"/>
  <c r="O74" i="3" s="1"/>
  <c r="Q74" i="3" s="1"/>
  <c r="O75" i="3" s="1"/>
  <c r="Q75" i="3" s="1"/>
  <c r="J59" i="3"/>
  <c r="I59" i="3" s="1"/>
  <c r="L59" i="3" s="1"/>
  <c r="M58" i="3"/>
  <c r="E66" i="3"/>
  <c r="D66" i="3" s="1"/>
  <c r="C66" i="3" s="1"/>
  <c r="R60" i="3"/>
  <c r="O76" i="3" l="1"/>
  <c r="Q76" i="3" s="1"/>
  <c r="J60" i="3"/>
  <c r="I60" i="3" s="1"/>
  <c r="L60" i="3" s="1"/>
  <c r="M59" i="3"/>
  <c r="E67" i="3"/>
  <c r="D67" i="3" s="1"/>
  <c r="C67" i="3" s="1"/>
  <c r="R61" i="3"/>
  <c r="O77" i="3" l="1"/>
  <c r="Q77" i="3" s="1"/>
  <c r="J61" i="3"/>
  <c r="I61" i="3" s="1"/>
  <c r="L61" i="3" s="1"/>
  <c r="M60" i="3"/>
  <c r="E68" i="3"/>
  <c r="D68" i="3" s="1"/>
  <c r="C68" i="3" s="1"/>
  <c r="R62" i="3"/>
  <c r="O78" i="3" l="1"/>
  <c r="Q78" i="3" s="1"/>
  <c r="J62" i="3"/>
  <c r="I62" i="3" s="1"/>
  <c r="L62" i="3" s="1"/>
  <c r="M61" i="3"/>
  <c r="E69" i="3"/>
  <c r="D69" i="3" s="1"/>
  <c r="C69" i="3" s="1"/>
  <c r="R63" i="3"/>
  <c r="O79" i="3" l="1"/>
  <c r="Q79" i="3"/>
  <c r="O80" i="3" s="1"/>
  <c r="Q80" i="3" s="1"/>
  <c r="J63" i="3"/>
  <c r="I63" i="3" s="1"/>
  <c r="L63" i="3" s="1"/>
  <c r="M62" i="3"/>
  <c r="E70" i="3"/>
  <c r="E71" i="3" s="1"/>
  <c r="R64" i="3"/>
  <c r="O81" i="3" l="1"/>
  <c r="Q81" i="3" s="1"/>
  <c r="J64" i="3"/>
  <c r="I64" i="3" s="1"/>
  <c r="L64" i="3" s="1"/>
  <c r="M63" i="3"/>
  <c r="D70" i="3"/>
  <c r="C70" i="3" s="1"/>
  <c r="D71" i="3"/>
  <c r="C71" i="3" s="1"/>
  <c r="E72" i="3"/>
  <c r="D72" i="3" s="1"/>
  <c r="C72" i="3" s="1"/>
  <c r="R65" i="3"/>
  <c r="O82" i="3" l="1"/>
  <c r="Q82" i="3"/>
  <c r="J65" i="3"/>
  <c r="I65" i="3" s="1"/>
  <c r="L65" i="3" s="1"/>
  <c r="M64" i="3"/>
  <c r="E73" i="3"/>
  <c r="D73" i="3" s="1"/>
  <c r="C73" i="3" s="1"/>
  <c r="R66" i="3"/>
  <c r="O83" i="3" l="1"/>
  <c r="Q83" i="3" s="1"/>
  <c r="J66" i="3"/>
  <c r="I66" i="3" s="1"/>
  <c r="L66" i="3" s="1"/>
  <c r="M65" i="3"/>
  <c r="E74" i="3"/>
  <c r="D74" i="3" s="1"/>
  <c r="C74" i="3" s="1"/>
  <c r="R67" i="3"/>
  <c r="O84" i="3" l="1"/>
  <c r="Q84" i="3"/>
  <c r="O85" i="3" s="1"/>
  <c r="Q85" i="3" s="1"/>
  <c r="J67" i="3"/>
  <c r="I67" i="3" s="1"/>
  <c r="L67" i="3" s="1"/>
  <c r="M66" i="3"/>
  <c r="E75" i="3"/>
  <c r="E76" i="3" s="1"/>
  <c r="R68" i="3"/>
  <c r="O86" i="3" l="1"/>
  <c r="Q86" i="3" s="1"/>
  <c r="J68" i="3"/>
  <c r="I68" i="3" s="1"/>
  <c r="L68" i="3" s="1"/>
  <c r="M67" i="3"/>
  <c r="D75" i="3"/>
  <c r="C75" i="3" s="1"/>
  <c r="D76" i="3"/>
  <c r="C76" i="3" s="1"/>
  <c r="E77" i="3"/>
  <c r="R69" i="3"/>
  <c r="O87" i="3" l="1"/>
  <c r="Q87" i="3"/>
  <c r="J69" i="3"/>
  <c r="I69" i="3" s="1"/>
  <c r="L69" i="3" s="1"/>
  <c r="M68" i="3"/>
  <c r="E78" i="3"/>
  <c r="D78" i="3" s="1"/>
  <c r="C78" i="3" s="1"/>
  <c r="D77" i="3"/>
  <c r="C77" i="3" s="1"/>
  <c r="R70" i="3"/>
  <c r="O88" i="3" l="1"/>
  <c r="Q88" i="3" s="1"/>
  <c r="J70" i="3"/>
  <c r="I70" i="3" s="1"/>
  <c r="L70" i="3" s="1"/>
  <c r="M69" i="3"/>
  <c r="E79" i="3"/>
  <c r="D79" i="3" s="1"/>
  <c r="C79" i="3" s="1"/>
  <c r="R71" i="3"/>
  <c r="O89" i="3" l="1"/>
  <c r="Q89" i="3" s="1"/>
  <c r="O90" i="3" s="1"/>
  <c r="Q90" i="3" s="1"/>
  <c r="O91" i="3" s="1"/>
  <c r="Q91" i="3" s="1"/>
  <c r="J71" i="3"/>
  <c r="I71" i="3" s="1"/>
  <c r="L71" i="3" s="1"/>
  <c r="M70" i="3"/>
  <c r="E80" i="3"/>
  <c r="D80" i="3" s="1"/>
  <c r="C80" i="3" s="1"/>
  <c r="R72" i="3"/>
  <c r="O92" i="3" l="1"/>
  <c r="Q92" i="3" s="1"/>
  <c r="J72" i="3"/>
  <c r="I72" i="3" s="1"/>
  <c r="L72" i="3" s="1"/>
  <c r="M71" i="3"/>
  <c r="E81" i="3"/>
  <c r="D81" i="3" s="1"/>
  <c r="C81" i="3" s="1"/>
  <c r="R73" i="3"/>
  <c r="O93" i="3" l="1"/>
  <c r="Q93" i="3" s="1"/>
  <c r="J73" i="3"/>
  <c r="I73" i="3" s="1"/>
  <c r="L73" i="3" s="1"/>
  <c r="M72" i="3"/>
  <c r="E82" i="3"/>
  <c r="E83" i="3" s="1"/>
  <c r="R74" i="3"/>
  <c r="O94" i="3" l="1"/>
  <c r="Q94" i="3" s="1"/>
  <c r="J74" i="3"/>
  <c r="I74" i="3" s="1"/>
  <c r="L74" i="3" s="1"/>
  <c r="M73" i="3"/>
  <c r="D82" i="3"/>
  <c r="C82" i="3" s="1"/>
  <c r="D83" i="3"/>
  <c r="C83" i="3" s="1"/>
  <c r="E84" i="3"/>
  <c r="D84" i="3" s="1"/>
  <c r="C84" i="3" s="1"/>
  <c r="R75" i="3"/>
  <c r="O95" i="3" l="1"/>
  <c r="Q95" i="3" s="1"/>
  <c r="O96" i="3" s="1"/>
  <c r="Q96" i="3" s="1"/>
  <c r="J75" i="3"/>
  <c r="I75" i="3" s="1"/>
  <c r="L75" i="3" s="1"/>
  <c r="M74" i="3"/>
  <c r="E85" i="3"/>
  <c r="R76" i="3"/>
  <c r="O97" i="3" l="1"/>
  <c r="Q97" i="3" s="1"/>
  <c r="J76" i="3"/>
  <c r="I76" i="3" s="1"/>
  <c r="L76" i="3" s="1"/>
  <c r="M75" i="3"/>
  <c r="E86" i="3"/>
  <c r="D86" i="3" s="1"/>
  <c r="C86" i="3" s="1"/>
  <c r="D85" i="3"/>
  <c r="C85" i="3" s="1"/>
  <c r="R77" i="3"/>
  <c r="O98" i="3" l="1"/>
  <c r="Q98" i="3" s="1"/>
  <c r="J77" i="3"/>
  <c r="I77" i="3" s="1"/>
  <c r="L77" i="3" s="1"/>
  <c r="M76" i="3"/>
  <c r="E87" i="3"/>
  <c r="D87" i="3" s="1"/>
  <c r="C87" i="3" s="1"/>
  <c r="R78" i="3"/>
  <c r="O99" i="3" l="1"/>
  <c r="Q99" i="3" s="1"/>
  <c r="J78" i="3"/>
  <c r="I78" i="3" s="1"/>
  <c r="L78" i="3" s="1"/>
  <c r="M77" i="3"/>
  <c r="E88" i="3"/>
  <c r="D88" i="3" s="1"/>
  <c r="C88" i="3" s="1"/>
  <c r="R79" i="3"/>
  <c r="O100" i="3" l="1"/>
  <c r="Q100" i="3" s="1"/>
  <c r="O101" i="3" s="1"/>
  <c r="Q101" i="3" s="1"/>
  <c r="J79" i="3"/>
  <c r="I79" i="3" s="1"/>
  <c r="L79" i="3" s="1"/>
  <c r="M78" i="3"/>
  <c r="E89" i="3"/>
  <c r="D89" i="3" s="1"/>
  <c r="C89" i="3" s="1"/>
  <c r="R80" i="3"/>
  <c r="O102" i="3" l="1"/>
  <c r="Q102" i="3" s="1"/>
  <c r="M79" i="3"/>
  <c r="E90" i="3"/>
  <c r="D90" i="3" s="1"/>
  <c r="C90" i="3" s="1"/>
  <c r="R81" i="3"/>
  <c r="O103" i="3" l="1"/>
  <c r="Q103" i="3" s="1"/>
  <c r="J81" i="3"/>
  <c r="I81" i="3" s="1"/>
  <c r="M80" i="3"/>
  <c r="J80" i="3"/>
  <c r="I80" i="3" s="1"/>
  <c r="L80" i="3" s="1"/>
  <c r="E91" i="3"/>
  <c r="D91" i="3" s="1"/>
  <c r="C91" i="3" s="1"/>
  <c r="R82" i="3"/>
  <c r="O104" i="3" l="1"/>
  <c r="Q104" i="3" s="1"/>
  <c r="L81" i="3"/>
  <c r="M81" i="3"/>
  <c r="E92" i="3"/>
  <c r="D92" i="3" s="1"/>
  <c r="C92" i="3" s="1"/>
  <c r="R83" i="3"/>
  <c r="O105" i="3" l="1"/>
  <c r="Q105" i="3" s="1"/>
  <c r="O106" i="3" s="1"/>
  <c r="Q106" i="3" s="1"/>
  <c r="O107" i="3" s="1"/>
  <c r="Q107" i="3" s="1"/>
  <c r="M82" i="3"/>
  <c r="J82" i="3"/>
  <c r="I82" i="3" s="1"/>
  <c r="L82" i="3" s="1"/>
  <c r="E93" i="3"/>
  <c r="D93" i="3" s="1"/>
  <c r="C93" i="3" s="1"/>
  <c r="R84" i="3"/>
  <c r="O108" i="3" l="1"/>
  <c r="Q108" i="3" s="1"/>
  <c r="M83" i="3"/>
  <c r="J83" i="3"/>
  <c r="I83" i="3" s="1"/>
  <c r="L83" i="3" s="1"/>
  <c r="E94" i="3"/>
  <c r="E95" i="3" s="1"/>
  <c r="R85" i="3"/>
  <c r="O109" i="3" l="1"/>
  <c r="Q109" i="3" s="1"/>
  <c r="D94" i="3"/>
  <c r="C94" i="3" s="1"/>
  <c r="J85" i="3"/>
  <c r="I85" i="3" s="1"/>
  <c r="M84" i="3"/>
  <c r="J84" i="3"/>
  <c r="I84" i="3" s="1"/>
  <c r="L84" i="3" s="1"/>
  <c r="D95" i="3"/>
  <c r="C95" i="3" s="1"/>
  <c r="E96" i="3"/>
  <c r="D96" i="3" s="1"/>
  <c r="C96" i="3" s="1"/>
  <c r="R86" i="3"/>
  <c r="O110" i="3" l="1"/>
  <c r="Q110" i="3" s="1"/>
  <c r="L85" i="3"/>
  <c r="J86" i="3"/>
  <c r="I86" i="3" s="1"/>
  <c r="L86" i="3" s="1"/>
  <c r="M85" i="3"/>
  <c r="E97" i="3"/>
  <c r="D97" i="3" s="1"/>
  <c r="C97" i="3" s="1"/>
  <c r="R87" i="3"/>
  <c r="O111" i="3" l="1"/>
  <c r="Q111" i="3" s="1"/>
  <c r="O112" i="3" s="1"/>
  <c r="Q112" i="3" s="1"/>
  <c r="M86" i="3"/>
  <c r="E98" i="3"/>
  <c r="D98" i="3" s="1"/>
  <c r="C98" i="3" s="1"/>
  <c r="R88" i="3"/>
  <c r="O113" i="3" l="1"/>
  <c r="Q113" i="3" s="1"/>
  <c r="O114" i="3" s="1"/>
  <c r="Q114" i="3" s="1"/>
  <c r="M87" i="3"/>
  <c r="J87" i="3"/>
  <c r="I87" i="3" s="1"/>
  <c r="L87" i="3" s="1"/>
  <c r="E99" i="3"/>
  <c r="R89" i="3"/>
  <c r="O115" i="3" l="1"/>
  <c r="Q115" i="3" s="1"/>
  <c r="J89" i="3"/>
  <c r="I89" i="3" s="1"/>
  <c r="M88" i="3"/>
  <c r="J88" i="3"/>
  <c r="I88" i="3" s="1"/>
  <c r="L88" i="3" s="1"/>
  <c r="E100" i="3"/>
  <c r="D100" i="3" s="1"/>
  <c r="C100" i="3" s="1"/>
  <c r="D99" i="3"/>
  <c r="C99" i="3" s="1"/>
  <c r="R90" i="3"/>
  <c r="O116" i="3" l="1"/>
  <c r="Q116" i="3" s="1"/>
  <c r="L89" i="3"/>
  <c r="M89" i="3"/>
  <c r="E101" i="3"/>
  <c r="D101" i="3" s="1"/>
  <c r="C101" i="3" s="1"/>
  <c r="R91" i="3"/>
  <c r="O117" i="3" l="1"/>
  <c r="Q117" i="3" s="1"/>
  <c r="M90" i="3"/>
  <c r="J90" i="3"/>
  <c r="I90" i="3" s="1"/>
  <c r="L90" i="3" s="1"/>
  <c r="E102" i="3"/>
  <c r="D102" i="3" s="1"/>
  <c r="C102" i="3" s="1"/>
  <c r="R92" i="3"/>
  <c r="O118" i="3" l="1"/>
  <c r="Q118" i="3" s="1"/>
  <c r="M91" i="3"/>
  <c r="J91" i="3"/>
  <c r="I91" i="3" s="1"/>
  <c r="L91" i="3" s="1"/>
  <c r="E103" i="3"/>
  <c r="D103" i="3" s="1"/>
  <c r="C103" i="3" s="1"/>
  <c r="R93" i="3"/>
  <c r="O119" i="3" l="1"/>
  <c r="Q119" i="3" s="1"/>
  <c r="J93" i="3"/>
  <c r="I93" i="3" s="1"/>
  <c r="M92" i="3"/>
  <c r="J92" i="3"/>
  <c r="I92" i="3" s="1"/>
  <c r="L92" i="3" s="1"/>
  <c r="E104" i="3"/>
  <c r="D104" i="3" s="1"/>
  <c r="C104" i="3" s="1"/>
  <c r="R94" i="3"/>
  <c r="O120" i="3" l="1"/>
  <c r="Q120" i="3" s="1"/>
  <c r="L93" i="3"/>
  <c r="M93" i="3"/>
  <c r="E105" i="3"/>
  <c r="D105" i="3" s="1"/>
  <c r="C105" i="3" s="1"/>
  <c r="R95" i="3"/>
  <c r="O121" i="3" l="1"/>
  <c r="Q121" i="3" s="1"/>
  <c r="O122" i="3" s="1"/>
  <c r="Q122" i="3" s="1"/>
  <c r="O123" i="3" s="1"/>
  <c r="Q123" i="3" s="1"/>
  <c r="M94" i="3"/>
  <c r="J94" i="3"/>
  <c r="I94" i="3" s="1"/>
  <c r="L94" i="3" s="1"/>
  <c r="E106" i="3"/>
  <c r="R96" i="3"/>
  <c r="O124" i="3" l="1"/>
  <c r="Q124" i="3" s="1"/>
  <c r="M95" i="3"/>
  <c r="J95" i="3"/>
  <c r="I95" i="3" s="1"/>
  <c r="L95" i="3" s="1"/>
  <c r="E107" i="3"/>
  <c r="D106" i="3"/>
  <c r="C106" i="3" s="1"/>
  <c r="R97" i="3"/>
  <c r="O125" i="3" l="1"/>
  <c r="Q125" i="3" s="1"/>
  <c r="M96" i="3"/>
  <c r="J96" i="3"/>
  <c r="I96" i="3" s="1"/>
  <c r="L96" i="3" s="1"/>
  <c r="E108" i="3"/>
  <c r="D108" i="3" s="1"/>
  <c r="C108" i="3" s="1"/>
  <c r="D107" i="3"/>
  <c r="C107" i="3" s="1"/>
  <c r="R98" i="3"/>
  <c r="O126" i="3" l="1"/>
  <c r="Q126" i="3" s="1"/>
  <c r="M97" i="3"/>
  <c r="J97" i="3"/>
  <c r="I97" i="3" s="1"/>
  <c r="L97" i="3" s="1"/>
  <c r="E109" i="3"/>
  <c r="D109" i="3" s="1"/>
  <c r="C109" i="3" s="1"/>
  <c r="R99" i="3"/>
  <c r="O127" i="3" l="1"/>
  <c r="Q127" i="3" s="1"/>
  <c r="O128" i="3" s="1"/>
  <c r="Q128" i="3" s="1"/>
  <c r="M98" i="3"/>
  <c r="J98" i="3"/>
  <c r="I98" i="3" s="1"/>
  <c r="L98" i="3" s="1"/>
  <c r="E110" i="3"/>
  <c r="D110" i="3" s="1"/>
  <c r="C110" i="3" s="1"/>
  <c r="R100" i="3"/>
  <c r="O129" i="3" l="1"/>
  <c r="Q129" i="3" s="1"/>
  <c r="M99" i="3"/>
  <c r="J99" i="3"/>
  <c r="I99" i="3" s="1"/>
  <c r="L99" i="3" s="1"/>
  <c r="E111" i="3"/>
  <c r="D111" i="3" s="1"/>
  <c r="C111" i="3" s="1"/>
  <c r="R101" i="3"/>
  <c r="O130" i="3" l="1"/>
  <c r="Q130" i="3" s="1"/>
  <c r="J101" i="3"/>
  <c r="I101" i="3" s="1"/>
  <c r="M100" i="3"/>
  <c r="J100" i="3"/>
  <c r="I100" i="3" s="1"/>
  <c r="L100" i="3" s="1"/>
  <c r="E112" i="3"/>
  <c r="D112" i="3" s="1"/>
  <c r="C112" i="3" s="1"/>
  <c r="R102" i="3"/>
  <c r="O131" i="3" l="1"/>
  <c r="Q131" i="3" s="1"/>
  <c r="L101" i="3"/>
  <c r="M101" i="3"/>
  <c r="E113" i="3"/>
  <c r="R103" i="3"/>
  <c r="O132" i="3" l="1"/>
  <c r="Q132" i="3" s="1"/>
  <c r="J103" i="3"/>
  <c r="I103" i="3" s="1"/>
  <c r="M102" i="3"/>
  <c r="J102" i="3"/>
  <c r="I102" i="3" s="1"/>
  <c r="L102" i="3" s="1"/>
  <c r="E114" i="3"/>
  <c r="D114" i="3" s="1"/>
  <c r="C114" i="3" s="1"/>
  <c r="D113" i="3"/>
  <c r="C113" i="3" s="1"/>
  <c r="R104" i="3"/>
  <c r="O133" i="3" l="1"/>
  <c r="Q133" i="3" s="1"/>
  <c r="L103" i="3"/>
  <c r="J104" i="3"/>
  <c r="I104" i="3" s="1"/>
  <c r="L104" i="3" s="1"/>
  <c r="M103" i="3"/>
  <c r="E115" i="3"/>
  <c r="D115" i="3" s="1"/>
  <c r="C115" i="3" s="1"/>
  <c r="R105" i="3"/>
  <c r="O134" i="3" l="1"/>
  <c r="Q134" i="3" s="1"/>
  <c r="J105" i="3"/>
  <c r="I105" i="3" s="1"/>
  <c r="L105" i="3" s="1"/>
  <c r="M104" i="3"/>
  <c r="E116" i="3"/>
  <c r="D116" i="3" s="1"/>
  <c r="C116" i="3" s="1"/>
  <c r="R106" i="3"/>
  <c r="O135" i="3" l="1"/>
  <c r="Q135" i="3" s="1"/>
  <c r="J106" i="3"/>
  <c r="I106" i="3" s="1"/>
  <c r="L106" i="3" s="1"/>
  <c r="M105" i="3"/>
  <c r="E117" i="3"/>
  <c r="D117" i="3" s="1"/>
  <c r="C117" i="3" s="1"/>
  <c r="R107" i="3"/>
  <c r="O136" i="3" l="1"/>
  <c r="Q136" i="3" s="1"/>
  <c r="J107" i="3"/>
  <c r="I107" i="3" s="1"/>
  <c r="L107" i="3" s="1"/>
  <c r="M106" i="3"/>
  <c r="E118" i="3"/>
  <c r="E119" i="3" s="1"/>
  <c r="R108" i="3"/>
  <c r="O137" i="3" l="1"/>
  <c r="Q137" i="3" s="1"/>
  <c r="O138" i="3" s="1"/>
  <c r="Q138" i="3" s="1"/>
  <c r="O139" i="3" s="1"/>
  <c r="Q139" i="3" s="1"/>
  <c r="J108" i="3"/>
  <c r="I108" i="3" s="1"/>
  <c r="L108" i="3" s="1"/>
  <c r="M107" i="3"/>
  <c r="D118" i="3"/>
  <c r="C118" i="3" s="1"/>
  <c r="D119" i="3"/>
  <c r="C119" i="3" s="1"/>
  <c r="E120" i="3"/>
  <c r="D120" i="3" s="1"/>
  <c r="C120" i="3" s="1"/>
  <c r="R109" i="3"/>
  <c r="O140" i="3" l="1"/>
  <c r="Q140" i="3" s="1"/>
  <c r="J109" i="3"/>
  <c r="I109" i="3" s="1"/>
  <c r="L109" i="3" s="1"/>
  <c r="M108" i="3"/>
  <c r="E121" i="3"/>
  <c r="D121" i="3" s="1"/>
  <c r="C121" i="3" s="1"/>
  <c r="R110" i="3"/>
  <c r="O141" i="3" l="1"/>
  <c r="Q141" i="3" s="1"/>
  <c r="J110" i="3"/>
  <c r="I110" i="3" s="1"/>
  <c r="L110" i="3" s="1"/>
  <c r="M109" i="3"/>
  <c r="E122" i="3"/>
  <c r="D122" i="3" s="1"/>
  <c r="C122" i="3" s="1"/>
  <c r="R111" i="3"/>
  <c r="O142" i="3" l="1"/>
  <c r="Q142" i="3" s="1"/>
  <c r="J111" i="3"/>
  <c r="I111" i="3" s="1"/>
  <c r="L111" i="3" s="1"/>
  <c r="M110" i="3"/>
  <c r="E123" i="3"/>
  <c r="R112" i="3"/>
  <c r="O143" i="3" l="1"/>
  <c r="Q143" i="3" s="1"/>
  <c r="O144" i="3" s="1"/>
  <c r="Q144" i="3" s="1"/>
  <c r="J112" i="3"/>
  <c r="I112" i="3" s="1"/>
  <c r="L112" i="3" s="1"/>
  <c r="M111" i="3"/>
  <c r="E124" i="3"/>
  <c r="D124" i="3" s="1"/>
  <c r="C124" i="3" s="1"/>
  <c r="D123" i="3"/>
  <c r="C123" i="3" s="1"/>
  <c r="R113" i="3"/>
  <c r="O145" i="3" l="1"/>
  <c r="Q145" i="3" s="1"/>
  <c r="J113" i="3"/>
  <c r="I113" i="3" s="1"/>
  <c r="L113" i="3" s="1"/>
  <c r="M112" i="3"/>
  <c r="E125" i="3"/>
  <c r="D125" i="3" s="1"/>
  <c r="C125" i="3" s="1"/>
  <c r="R114" i="3"/>
  <c r="O146" i="3" l="1"/>
  <c r="Q146" i="3" s="1"/>
  <c r="J114" i="3"/>
  <c r="I114" i="3" s="1"/>
  <c r="L114" i="3" s="1"/>
  <c r="M113" i="3"/>
  <c r="E126" i="3"/>
  <c r="D126" i="3" s="1"/>
  <c r="C126" i="3" s="1"/>
  <c r="R115" i="3"/>
  <c r="O147" i="3" l="1"/>
  <c r="Q147" i="3" s="1"/>
  <c r="J115" i="3"/>
  <c r="I115" i="3" s="1"/>
  <c r="L115" i="3" s="1"/>
  <c r="M114" i="3"/>
  <c r="E127" i="3"/>
  <c r="D127" i="3" s="1"/>
  <c r="C127" i="3" s="1"/>
  <c r="R116" i="3"/>
  <c r="O148" i="3" l="1"/>
  <c r="Q148" i="3" s="1"/>
  <c r="M115" i="3"/>
  <c r="J116" i="3"/>
  <c r="I116" i="3" s="1"/>
  <c r="L116" i="3" s="1"/>
  <c r="E128" i="3"/>
  <c r="D128" i="3" s="1"/>
  <c r="C128" i="3" s="1"/>
  <c r="R117" i="3"/>
  <c r="O149" i="3" l="1"/>
  <c r="Q149" i="3" s="1"/>
  <c r="J117" i="3"/>
  <c r="I117" i="3" s="1"/>
  <c r="L117" i="3" s="1"/>
  <c r="M116" i="3"/>
  <c r="E129" i="3"/>
  <c r="D129" i="3" s="1"/>
  <c r="C129" i="3" s="1"/>
  <c r="R118" i="3"/>
  <c r="O150" i="3" l="1"/>
  <c r="Q150" i="3" s="1"/>
  <c r="J118" i="3"/>
  <c r="I118" i="3" s="1"/>
  <c r="L118" i="3" s="1"/>
  <c r="M117" i="3"/>
  <c r="E130" i="3"/>
  <c r="D130" i="3" s="1"/>
  <c r="C130" i="3" s="1"/>
  <c r="R119" i="3"/>
  <c r="O151" i="3" l="1"/>
  <c r="Q151" i="3" s="1"/>
  <c r="J119" i="3"/>
  <c r="I119" i="3" s="1"/>
  <c r="L119" i="3" s="1"/>
  <c r="M118" i="3"/>
  <c r="E131" i="3"/>
  <c r="D131" i="3" s="1"/>
  <c r="C131" i="3" s="1"/>
  <c r="R120" i="3"/>
  <c r="O152" i="3" l="1"/>
  <c r="Q152" i="3" s="1"/>
  <c r="M119" i="3"/>
  <c r="J120" i="3"/>
  <c r="I120" i="3" s="1"/>
  <c r="L120" i="3" s="1"/>
  <c r="E132" i="3"/>
  <c r="D132" i="3" s="1"/>
  <c r="C132" i="3" s="1"/>
  <c r="R121" i="3"/>
  <c r="O153" i="3" l="1"/>
  <c r="Q153" i="3" s="1"/>
  <c r="J121" i="3"/>
  <c r="I121" i="3" s="1"/>
  <c r="L121" i="3" s="1"/>
  <c r="M120" i="3"/>
  <c r="E133" i="3"/>
  <c r="D133" i="3" s="1"/>
  <c r="C133" i="3" s="1"/>
  <c r="R122" i="3"/>
  <c r="O154" i="3" l="1"/>
  <c r="Q154" i="3" s="1"/>
  <c r="O155" i="3" s="1"/>
  <c r="Q155" i="3" s="1"/>
  <c r="J122" i="3"/>
  <c r="I122" i="3" s="1"/>
  <c r="L122" i="3" s="1"/>
  <c r="M121" i="3"/>
  <c r="E134" i="3"/>
  <c r="E135" i="3" s="1"/>
  <c r="R123" i="3"/>
  <c r="O156" i="3" l="1"/>
  <c r="Q156" i="3" s="1"/>
  <c r="J123" i="3"/>
  <c r="I123" i="3" s="1"/>
  <c r="L123" i="3" s="1"/>
  <c r="M122" i="3"/>
  <c r="D134" i="3"/>
  <c r="C134" i="3" s="1"/>
  <c r="D135" i="3"/>
  <c r="C135" i="3" s="1"/>
  <c r="E136" i="3"/>
  <c r="D136" i="3" s="1"/>
  <c r="C136" i="3" s="1"/>
  <c r="R124" i="3"/>
  <c r="O157" i="3" l="1"/>
  <c r="Q157" i="3" s="1"/>
  <c r="J124" i="3"/>
  <c r="I124" i="3" s="1"/>
  <c r="L124" i="3" s="1"/>
  <c r="M123" i="3"/>
  <c r="E137" i="3"/>
  <c r="D137" i="3" s="1"/>
  <c r="C137" i="3" s="1"/>
  <c r="R125" i="3"/>
  <c r="O158" i="3" l="1"/>
  <c r="Q158" i="3" s="1"/>
  <c r="J125" i="3"/>
  <c r="I125" i="3" s="1"/>
  <c r="L125" i="3" s="1"/>
  <c r="M124" i="3"/>
  <c r="E138" i="3"/>
  <c r="D138" i="3" s="1"/>
  <c r="C138" i="3" s="1"/>
  <c r="R126" i="3"/>
  <c r="O159" i="3" l="1"/>
  <c r="Q159" i="3" s="1"/>
  <c r="O160" i="3" s="1"/>
  <c r="Q160" i="3" s="1"/>
  <c r="J126" i="3"/>
  <c r="I126" i="3" s="1"/>
  <c r="L126" i="3" s="1"/>
  <c r="M125" i="3"/>
  <c r="E139" i="3"/>
  <c r="D139" i="3" s="1"/>
  <c r="C139" i="3" s="1"/>
  <c r="R127" i="3"/>
  <c r="O161" i="3" l="1"/>
  <c r="Q161" i="3" s="1"/>
  <c r="J127" i="3"/>
  <c r="I127" i="3" s="1"/>
  <c r="L127" i="3" s="1"/>
  <c r="M126" i="3"/>
  <c r="E140" i="3"/>
  <c r="D140" i="3" s="1"/>
  <c r="C140" i="3" s="1"/>
  <c r="R128" i="3"/>
  <c r="O162" i="3" l="1"/>
  <c r="Q162" i="3" s="1"/>
  <c r="J128" i="3"/>
  <c r="I128" i="3" s="1"/>
  <c r="L128" i="3" s="1"/>
  <c r="M127" i="3"/>
  <c r="E141" i="3"/>
  <c r="D141" i="3" s="1"/>
  <c r="C141" i="3" s="1"/>
  <c r="R129" i="3"/>
  <c r="O163" i="3" l="1"/>
  <c r="Q163" i="3" s="1"/>
  <c r="J129" i="3"/>
  <c r="I129" i="3" s="1"/>
  <c r="L129" i="3" s="1"/>
  <c r="M128" i="3"/>
  <c r="E142" i="3"/>
  <c r="D142" i="3" s="1"/>
  <c r="C142" i="3" s="1"/>
  <c r="R130" i="3"/>
  <c r="O164" i="3" l="1"/>
  <c r="Q164" i="3" s="1"/>
  <c r="O165" i="3" s="1"/>
  <c r="Q165" i="3" s="1"/>
  <c r="J130" i="3"/>
  <c r="I130" i="3" s="1"/>
  <c r="L130" i="3" s="1"/>
  <c r="M129" i="3"/>
  <c r="E143" i="3"/>
  <c r="D143" i="3" s="1"/>
  <c r="C143" i="3" s="1"/>
  <c r="R131" i="3"/>
  <c r="O166" i="3" l="1"/>
  <c r="Q166" i="3"/>
  <c r="J131" i="3"/>
  <c r="I131" i="3" s="1"/>
  <c r="L131" i="3" s="1"/>
  <c r="M130" i="3"/>
  <c r="E144" i="3"/>
  <c r="D144" i="3" s="1"/>
  <c r="C144" i="3" s="1"/>
  <c r="R132" i="3"/>
  <c r="O167" i="3" l="1"/>
  <c r="Q167" i="3" s="1"/>
  <c r="J132" i="3"/>
  <c r="I132" i="3" s="1"/>
  <c r="L132" i="3" s="1"/>
  <c r="M131" i="3"/>
  <c r="E145" i="3"/>
  <c r="R133" i="3"/>
  <c r="O168" i="3" l="1"/>
  <c r="Q168" i="3"/>
  <c r="M132" i="3"/>
  <c r="J133" i="3"/>
  <c r="I133" i="3" s="1"/>
  <c r="L133" i="3" s="1"/>
  <c r="E146" i="3"/>
  <c r="D146" i="3" s="1"/>
  <c r="C146" i="3" s="1"/>
  <c r="D145" i="3"/>
  <c r="C145" i="3" s="1"/>
  <c r="R134" i="3"/>
  <c r="O169" i="3" l="1"/>
  <c r="Q169" i="3"/>
  <c r="O170" i="3" s="1"/>
  <c r="Q170" i="3" s="1"/>
  <c r="O171" i="3" s="1"/>
  <c r="Q171" i="3" s="1"/>
  <c r="J134" i="3"/>
  <c r="I134" i="3" s="1"/>
  <c r="L134" i="3" s="1"/>
  <c r="M133" i="3"/>
  <c r="E147" i="3"/>
  <c r="D147" i="3" s="1"/>
  <c r="C147" i="3" s="1"/>
  <c r="R135" i="3"/>
  <c r="O172" i="3" l="1"/>
  <c r="Q172" i="3"/>
  <c r="J135" i="3"/>
  <c r="I135" i="3" s="1"/>
  <c r="L135" i="3" s="1"/>
  <c r="M134" i="3"/>
  <c r="E148" i="3"/>
  <c r="D148" i="3" s="1"/>
  <c r="C148" i="3" s="1"/>
  <c r="R136" i="3"/>
  <c r="O173" i="3" l="1"/>
  <c r="Q173" i="3" s="1"/>
  <c r="J136" i="3"/>
  <c r="I136" i="3" s="1"/>
  <c r="L136" i="3" s="1"/>
  <c r="M135" i="3"/>
  <c r="E149" i="3"/>
  <c r="D149" i="3" s="1"/>
  <c r="C149" i="3" s="1"/>
  <c r="R137" i="3"/>
  <c r="O174" i="3" l="1"/>
  <c r="Q174" i="3"/>
  <c r="O175" i="3" s="1"/>
  <c r="Q175" i="3" s="1"/>
  <c r="O176" i="3" s="1"/>
  <c r="Q176" i="3" s="1"/>
  <c r="J137" i="3"/>
  <c r="I137" i="3" s="1"/>
  <c r="L137" i="3" s="1"/>
  <c r="M136" i="3"/>
  <c r="E150" i="3"/>
  <c r="R138" i="3"/>
  <c r="O177" i="3" l="1"/>
  <c r="Q177" i="3"/>
  <c r="M137" i="3"/>
  <c r="J138" i="3"/>
  <c r="I138" i="3" s="1"/>
  <c r="L138" i="3" s="1"/>
  <c r="E151" i="3"/>
  <c r="D150" i="3"/>
  <c r="C150" i="3" s="1"/>
  <c r="R139" i="3"/>
  <c r="O178" i="3" l="1"/>
  <c r="Q178" i="3"/>
  <c r="J139" i="3"/>
  <c r="I139" i="3" s="1"/>
  <c r="L139" i="3" s="1"/>
  <c r="M138" i="3"/>
  <c r="E152" i="3"/>
  <c r="D151" i="3"/>
  <c r="C151" i="3" s="1"/>
  <c r="R140" i="3"/>
  <c r="O179" i="3" l="1"/>
  <c r="Q179" i="3"/>
  <c r="J140" i="3"/>
  <c r="I140" i="3" s="1"/>
  <c r="L140" i="3" s="1"/>
  <c r="M139" i="3"/>
  <c r="E153" i="3"/>
  <c r="D152" i="3"/>
  <c r="C152" i="3" s="1"/>
  <c r="R141" i="3"/>
  <c r="O180" i="3" l="1"/>
  <c r="Q180" i="3"/>
  <c r="O181" i="3" s="1"/>
  <c r="Q181" i="3" s="1"/>
  <c r="M140" i="3"/>
  <c r="J141" i="3"/>
  <c r="I141" i="3" s="1"/>
  <c r="L141" i="3" s="1"/>
  <c r="E154" i="3"/>
  <c r="D153" i="3"/>
  <c r="C153" i="3" s="1"/>
  <c r="R142" i="3"/>
  <c r="O182" i="3" l="1"/>
  <c r="Q182" i="3"/>
  <c r="J142" i="3"/>
  <c r="I142" i="3" s="1"/>
  <c r="L142" i="3" s="1"/>
  <c r="M141" i="3"/>
  <c r="E155" i="3"/>
  <c r="D154" i="3"/>
  <c r="C154" i="3" s="1"/>
  <c r="R143" i="3"/>
  <c r="O183" i="3" l="1"/>
  <c r="Q183" i="3"/>
  <c r="J143" i="3"/>
  <c r="I143" i="3" s="1"/>
  <c r="L143" i="3" s="1"/>
  <c r="M142" i="3"/>
  <c r="E156" i="3"/>
  <c r="D156" i="3" s="1"/>
  <c r="C156" i="3" s="1"/>
  <c r="D155" i="3"/>
  <c r="C155" i="3" s="1"/>
  <c r="R144" i="3"/>
  <c r="O184" i="3" l="1"/>
  <c r="Q184" i="3" s="1"/>
  <c r="J144" i="3"/>
  <c r="I144" i="3" s="1"/>
  <c r="L144" i="3" s="1"/>
  <c r="M143" i="3"/>
  <c r="E157" i="3"/>
  <c r="D157" i="3" s="1"/>
  <c r="C157" i="3" s="1"/>
  <c r="R145" i="3"/>
  <c r="O185" i="3" l="1"/>
  <c r="Q185" i="3" s="1"/>
  <c r="O186" i="3" s="1"/>
  <c r="Q186" i="3" s="1"/>
  <c r="O187" i="3" s="1"/>
  <c r="Q187" i="3" s="1"/>
  <c r="J145" i="3"/>
  <c r="I145" i="3" s="1"/>
  <c r="L145" i="3" s="1"/>
  <c r="M144" i="3"/>
  <c r="E158" i="3"/>
  <c r="R146" i="3"/>
  <c r="O188" i="3" l="1"/>
  <c r="Q188" i="3" s="1"/>
  <c r="J146" i="3"/>
  <c r="I146" i="3" s="1"/>
  <c r="L146" i="3" s="1"/>
  <c r="M145" i="3"/>
  <c r="E159" i="3"/>
  <c r="D158" i="3"/>
  <c r="C158" i="3" s="1"/>
  <c r="R147" i="3"/>
  <c r="O189" i="3" l="1"/>
  <c r="Q189" i="3" s="1"/>
  <c r="J147" i="3"/>
  <c r="I147" i="3" s="1"/>
  <c r="L147" i="3" s="1"/>
  <c r="M146" i="3"/>
  <c r="E160" i="3"/>
  <c r="D159" i="3"/>
  <c r="C159" i="3" s="1"/>
  <c r="R148" i="3"/>
  <c r="O190" i="3" l="1"/>
  <c r="Q190" i="3" s="1"/>
  <c r="J148" i="3"/>
  <c r="I148" i="3" s="1"/>
  <c r="L148" i="3" s="1"/>
  <c r="M147" i="3"/>
  <c r="E161" i="3"/>
  <c r="D161" i="3" s="1"/>
  <c r="C161" i="3" s="1"/>
  <c r="D160" i="3"/>
  <c r="C160" i="3" s="1"/>
  <c r="R149" i="3"/>
  <c r="O191" i="3" l="1"/>
  <c r="Q191" i="3"/>
  <c r="O192" i="3" s="1"/>
  <c r="Q192" i="3" s="1"/>
  <c r="J149" i="3"/>
  <c r="I149" i="3" s="1"/>
  <c r="L149" i="3" s="1"/>
  <c r="M148" i="3"/>
  <c r="E162" i="3"/>
  <c r="D162" i="3" s="1"/>
  <c r="C162" i="3" s="1"/>
  <c r="R150" i="3"/>
  <c r="O193" i="3" l="1"/>
  <c r="Q193" i="3" s="1"/>
  <c r="M149" i="3"/>
  <c r="J150" i="3"/>
  <c r="I150" i="3" s="1"/>
  <c r="L150" i="3" s="1"/>
  <c r="E163" i="3"/>
  <c r="D163" i="3" s="1"/>
  <c r="C163" i="3" s="1"/>
  <c r="R151" i="3"/>
  <c r="O194" i="3" l="1"/>
  <c r="Q194" i="3" s="1"/>
  <c r="J151" i="3"/>
  <c r="I151" i="3" s="1"/>
  <c r="L151" i="3" s="1"/>
  <c r="M150" i="3"/>
  <c r="E164" i="3"/>
  <c r="D164" i="3" s="1"/>
  <c r="C164" i="3" s="1"/>
  <c r="R152" i="3"/>
  <c r="O195" i="3" l="1"/>
  <c r="Q195" i="3"/>
  <c r="J152" i="3"/>
  <c r="I152" i="3" s="1"/>
  <c r="L152" i="3" s="1"/>
  <c r="M151" i="3"/>
  <c r="E165" i="3"/>
  <c r="D165" i="3" s="1"/>
  <c r="C165" i="3" s="1"/>
  <c r="R153" i="3"/>
  <c r="O196" i="3" l="1"/>
  <c r="Q196" i="3" s="1"/>
  <c r="O197" i="3" s="1"/>
  <c r="Q197" i="3" s="1"/>
  <c r="J153" i="3"/>
  <c r="I153" i="3" s="1"/>
  <c r="L153" i="3" s="1"/>
  <c r="M152" i="3"/>
  <c r="E166" i="3"/>
  <c r="D166" i="3" s="1"/>
  <c r="C166" i="3" s="1"/>
  <c r="R154" i="3"/>
  <c r="O198" i="3" l="1"/>
  <c r="Q198" i="3"/>
  <c r="J154" i="3"/>
  <c r="I154" i="3" s="1"/>
  <c r="L154" i="3" s="1"/>
  <c r="M153" i="3"/>
  <c r="E167" i="3"/>
  <c r="R155" i="3"/>
  <c r="O199" i="3" l="1"/>
  <c r="Q199" i="3"/>
  <c r="J155" i="3"/>
  <c r="I155" i="3" s="1"/>
  <c r="L155" i="3" s="1"/>
  <c r="M154" i="3"/>
  <c r="E168" i="3"/>
  <c r="D168" i="3" s="1"/>
  <c r="C168" i="3" s="1"/>
  <c r="D167" i="3"/>
  <c r="C167" i="3" s="1"/>
  <c r="R156" i="3"/>
  <c r="O200" i="3" l="1"/>
  <c r="Q200" i="3"/>
  <c r="O201" i="3" s="1"/>
  <c r="Q201" i="3" s="1"/>
  <c r="O202" i="3" s="1"/>
  <c r="Q202" i="3" s="1"/>
  <c r="O203" i="3" s="1"/>
  <c r="Q203" i="3" s="1"/>
  <c r="M155" i="3"/>
  <c r="J156" i="3"/>
  <c r="I156" i="3" s="1"/>
  <c r="L156" i="3" s="1"/>
  <c r="E169" i="3"/>
  <c r="R157" i="3"/>
  <c r="O204" i="3" l="1"/>
  <c r="Q204" i="3"/>
  <c r="J157" i="3"/>
  <c r="I157" i="3" s="1"/>
  <c r="L157" i="3" s="1"/>
  <c r="M156" i="3"/>
  <c r="E170" i="3"/>
  <c r="D170" i="3" s="1"/>
  <c r="C170" i="3" s="1"/>
  <c r="D169" i="3"/>
  <c r="C169" i="3" s="1"/>
  <c r="R158" i="3"/>
  <c r="O205" i="3" l="1"/>
  <c r="Q205" i="3" s="1"/>
  <c r="J158" i="3"/>
  <c r="I158" i="3" s="1"/>
  <c r="L158" i="3" s="1"/>
  <c r="M157" i="3"/>
  <c r="E171" i="3"/>
  <c r="D171" i="3" s="1"/>
  <c r="C171" i="3" s="1"/>
  <c r="R159" i="3"/>
  <c r="O206" i="3" l="1"/>
  <c r="Q206" i="3"/>
  <c r="O207" i="3" s="1"/>
  <c r="Q207" i="3" s="1"/>
  <c r="O208" i="3" s="1"/>
  <c r="Q208" i="3" s="1"/>
  <c r="O209" i="3" s="1"/>
  <c r="Q209" i="3" s="1"/>
  <c r="J159" i="3"/>
  <c r="I159" i="3" s="1"/>
  <c r="L159" i="3" s="1"/>
  <c r="M158" i="3"/>
  <c r="E172" i="3"/>
  <c r="D172" i="3" s="1"/>
  <c r="C172" i="3" s="1"/>
  <c r="R160" i="3"/>
  <c r="O210" i="3" l="1"/>
  <c r="Q210" i="3" s="1"/>
  <c r="J160" i="3"/>
  <c r="I160" i="3" s="1"/>
  <c r="L160" i="3" s="1"/>
  <c r="M159" i="3"/>
  <c r="E173" i="3"/>
  <c r="D173" i="3" s="1"/>
  <c r="C173" i="3" s="1"/>
  <c r="R161" i="3"/>
  <c r="O211" i="3" l="1"/>
  <c r="Q211" i="3" s="1"/>
  <c r="O212" i="3" s="1"/>
  <c r="Q212" i="3" s="1"/>
  <c r="J161" i="3"/>
  <c r="I161" i="3" s="1"/>
  <c r="L161" i="3" s="1"/>
  <c r="M160" i="3"/>
  <c r="E174" i="3"/>
  <c r="D174" i="3" s="1"/>
  <c r="C174" i="3" s="1"/>
  <c r="R162" i="3"/>
  <c r="O213" i="3" l="1"/>
  <c r="Q213" i="3" s="1"/>
  <c r="J162" i="3"/>
  <c r="I162" i="3" s="1"/>
  <c r="L162" i="3" s="1"/>
  <c r="M161" i="3"/>
  <c r="E175" i="3"/>
  <c r="D175" i="3" s="1"/>
  <c r="C175" i="3" s="1"/>
  <c r="R163" i="3"/>
  <c r="O214" i="3" l="1"/>
  <c r="Q214" i="3"/>
  <c r="O215" i="3" s="1"/>
  <c r="Q215" i="3" s="1"/>
  <c r="J163" i="3"/>
  <c r="I163" i="3" s="1"/>
  <c r="L163" i="3" s="1"/>
  <c r="M162" i="3"/>
  <c r="E176" i="3"/>
  <c r="D176" i="3" s="1"/>
  <c r="C176" i="3" s="1"/>
  <c r="R164" i="3"/>
  <c r="O216" i="3" l="1"/>
  <c r="Q216" i="3" s="1"/>
  <c r="J164" i="3"/>
  <c r="I164" i="3" s="1"/>
  <c r="L164" i="3" s="1"/>
  <c r="M163" i="3"/>
  <c r="E177" i="3"/>
  <c r="D177" i="3" s="1"/>
  <c r="C177" i="3" s="1"/>
  <c r="R165" i="3"/>
  <c r="O217" i="3" l="1"/>
  <c r="Q217" i="3" s="1"/>
  <c r="O218" i="3" s="1"/>
  <c r="Q218" i="3" s="1"/>
  <c r="O219" i="3" s="1"/>
  <c r="Q219" i="3" s="1"/>
  <c r="J165" i="3"/>
  <c r="I165" i="3" s="1"/>
  <c r="L165" i="3" s="1"/>
  <c r="M164" i="3"/>
  <c r="E178" i="3"/>
  <c r="D178" i="3" s="1"/>
  <c r="C178" i="3" s="1"/>
  <c r="R166" i="3"/>
  <c r="O220" i="3" l="1"/>
  <c r="Q220" i="3"/>
  <c r="J166" i="3"/>
  <c r="I166" i="3" s="1"/>
  <c r="L166" i="3" s="1"/>
  <c r="M165" i="3"/>
  <c r="E179" i="3"/>
  <c r="R167" i="3"/>
  <c r="O221" i="3" l="1"/>
  <c r="Q221" i="3" s="1"/>
  <c r="J167" i="3"/>
  <c r="I167" i="3" s="1"/>
  <c r="L167" i="3" s="1"/>
  <c r="M166" i="3"/>
  <c r="E180" i="3"/>
  <c r="D180" i="3" s="1"/>
  <c r="C180" i="3" s="1"/>
  <c r="D179" i="3"/>
  <c r="C179" i="3" s="1"/>
  <c r="R168" i="3"/>
  <c r="O222" i="3" l="1"/>
  <c r="Q222" i="3" s="1"/>
  <c r="J168" i="3"/>
  <c r="I168" i="3" s="1"/>
  <c r="L168" i="3" s="1"/>
  <c r="M167" i="3"/>
  <c r="E181" i="3"/>
  <c r="D181" i="3" s="1"/>
  <c r="C181" i="3" s="1"/>
  <c r="R169" i="3"/>
  <c r="O223" i="3" l="1"/>
  <c r="Q223" i="3" s="1"/>
  <c r="O224" i="3" s="1"/>
  <c r="Q224" i="3" s="1"/>
  <c r="J169" i="3"/>
  <c r="I169" i="3" s="1"/>
  <c r="L169" i="3" s="1"/>
  <c r="M168" i="3"/>
  <c r="E182" i="3"/>
  <c r="D182" i="3" s="1"/>
  <c r="C182" i="3" s="1"/>
  <c r="R170" i="3"/>
  <c r="O225" i="3" l="1"/>
  <c r="Q225" i="3"/>
  <c r="J170" i="3"/>
  <c r="I170" i="3" s="1"/>
  <c r="L170" i="3" s="1"/>
  <c r="M169" i="3"/>
  <c r="E183" i="3"/>
  <c r="D183" i="3" s="1"/>
  <c r="C183" i="3" s="1"/>
  <c r="R171" i="3"/>
  <c r="O226" i="3" l="1"/>
  <c r="Q226" i="3" s="1"/>
  <c r="J171" i="3"/>
  <c r="I171" i="3" s="1"/>
  <c r="L171" i="3" s="1"/>
  <c r="M170" i="3"/>
  <c r="E184" i="3"/>
  <c r="R172" i="3"/>
  <c r="O227" i="3" l="1"/>
  <c r="Q227" i="3" s="1"/>
  <c r="J172" i="3"/>
  <c r="I172" i="3" s="1"/>
  <c r="L172" i="3" s="1"/>
  <c r="M171" i="3"/>
  <c r="E185" i="3"/>
  <c r="D185" i="3" s="1"/>
  <c r="C185" i="3" s="1"/>
  <c r="D184" i="3"/>
  <c r="C184" i="3" s="1"/>
  <c r="R173" i="3"/>
  <c r="O228" i="3" l="1"/>
  <c r="Q228" i="3" s="1"/>
  <c r="O229" i="3" s="1"/>
  <c r="Q229" i="3" s="1"/>
  <c r="M172" i="3"/>
  <c r="J173" i="3"/>
  <c r="I173" i="3" s="1"/>
  <c r="L173" i="3" s="1"/>
  <c r="E186" i="3"/>
  <c r="D186" i="3" s="1"/>
  <c r="C186" i="3" s="1"/>
  <c r="R174" i="3"/>
  <c r="O230" i="3" l="1"/>
  <c r="Q230" i="3" s="1"/>
  <c r="J174" i="3"/>
  <c r="I174" i="3" s="1"/>
  <c r="L174" i="3" s="1"/>
  <c r="M173" i="3"/>
  <c r="E187" i="3"/>
  <c r="D187" i="3" s="1"/>
  <c r="C187" i="3" s="1"/>
  <c r="R175" i="3"/>
  <c r="O231" i="3" l="1"/>
  <c r="Q231" i="3" s="1"/>
  <c r="M174" i="3"/>
  <c r="J175" i="3"/>
  <c r="I175" i="3" s="1"/>
  <c r="L175" i="3" s="1"/>
  <c r="E188" i="3"/>
  <c r="D188" i="3" s="1"/>
  <c r="C188" i="3" s="1"/>
  <c r="R176" i="3"/>
  <c r="O232" i="3" l="1"/>
  <c r="Q232" i="3" s="1"/>
  <c r="M175" i="3"/>
  <c r="J176" i="3"/>
  <c r="I176" i="3" s="1"/>
  <c r="L176" i="3" s="1"/>
  <c r="E189" i="3"/>
  <c r="D189" i="3" s="1"/>
  <c r="C189" i="3" s="1"/>
  <c r="R177" i="3"/>
  <c r="O233" i="3" l="1"/>
  <c r="Q233" i="3" s="1"/>
  <c r="J177" i="3"/>
  <c r="I177" i="3" s="1"/>
  <c r="L177" i="3" s="1"/>
  <c r="M176" i="3"/>
  <c r="E190" i="3"/>
  <c r="D190" i="3" s="1"/>
  <c r="C190" i="3" s="1"/>
  <c r="R178" i="3"/>
  <c r="O234" i="3" l="1"/>
  <c r="Q234" i="3" s="1"/>
  <c r="O235" i="3" s="1"/>
  <c r="Q235" i="3" s="1"/>
  <c r="J178" i="3"/>
  <c r="I178" i="3" s="1"/>
  <c r="L178" i="3" s="1"/>
  <c r="M177" i="3"/>
  <c r="E191" i="3"/>
  <c r="D191" i="3" s="1"/>
  <c r="C191" i="3" s="1"/>
  <c r="R179" i="3"/>
  <c r="O236" i="3" l="1"/>
  <c r="Q236" i="3" s="1"/>
  <c r="J179" i="3"/>
  <c r="I179" i="3" s="1"/>
  <c r="L179" i="3" s="1"/>
  <c r="M178" i="3"/>
  <c r="E192" i="3"/>
  <c r="R180" i="3"/>
  <c r="O237" i="3" l="1"/>
  <c r="Q237" i="3" s="1"/>
  <c r="J180" i="3"/>
  <c r="I180" i="3" s="1"/>
  <c r="L180" i="3" s="1"/>
  <c r="M179" i="3"/>
  <c r="E193" i="3"/>
  <c r="D193" i="3" s="1"/>
  <c r="C193" i="3" s="1"/>
  <c r="D192" i="3"/>
  <c r="C192" i="3" s="1"/>
  <c r="R181" i="3"/>
  <c r="O238" i="3" l="1"/>
  <c r="Q238" i="3" s="1"/>
  <c r="O239" i="3" s="1"/>
  <c r="Q239" i="3" s="1"/>
  <c r="O240" i="3" s="1"/>
  <c r="Q240" i="3" s="1"/>
  <c r="M180" i="3"/>
  <c r="J181" i="3"/>
  <c r="I181" i="3" s="1"/>
  <c r="L181" i="3" s="1"/>
  <c r="E194" i="3"/>
  <c r="D194" i="3" s="1"/>
  <c r="C194" i="3" s="1"/>
  <c r="R182" i="3"/>
  <c r="O241" i="3" l="1"/>
  <c r="Q241" i="3"/>
  <c r="M181" i="3"/>
  <c r="E195" i="3"/>
  <c r="D195" i="3" s="1"/>
  <c r="C195" i="3" s="1"/>
  <c r="R183" i="3"/>
  <c r="O242" i="3" l="1"/>
  <c r="Q242" i="3" s="1"/>
  <c r="J183" i="3"/>
  <c r="I183" i="3" s="1"/>
  <c r="L183" i="3" s="1"/>
  <c r="M182" i="3"/>
  <c r="J182" i="3"/>
  <c r="I182" i="3" s="1"/>
  <c r="L182" i="3" s="1"/>
  <c r="E196" i="3"/>
  <c r="R184" i="3"/>
  <c r="O243" i="3" l="1"/>
  <c r="Q243" i="3" s="1"/>
  <c r="J184" i="3"/>
  <c r="I184" i="3" s="1"/>
  <c r="L184" i="3" s="1"/>
  <c r="M183" i="3"/>
  <c r="E197" i="3"/>
  <c r="D197" i="3" s="1"/>
  <c r="C197" i="3" s="1"/>
  <c r="D196" i="3"/>
  <c r="C196" i="3" s="1"/>
  <c r="R185" i="3"/>
  <c r="O244" i="3" l="1"/>
  <c r="Q244" i="3" s="1"/>
  <c r="O245" i="3" s="1"/>
  <c r="Q245" i="3" s="1"/>
  <c r="M184" i="3"/>
  <c r="J185" i="3"/>
  <c r="I185" i="3" s="1"/>
  <c r="L185" i="3" s="1"/>
  <c r="E198" i="3"/>
  <c r="D198" i="3" s="1"/>
  <c r="C198" i="3" s="1"/>
  <c r="R186" i="3"/>
  <c r="O246" i="3" l="1"/>
  <c r="Q246" i="3" s="1"/>
  <c r="J186" i="3"/>
  <c r="I186" i="3" s="1"/>
  <c r="L186" i="3" s="1"/>
  <c r="M185" i="3"/>
  <c r="E199" i="3"/>
  <c r="D199" i="3" s="1"/>
  <c r="C199" i="3" s="1"/>
  <c r="R187" i="3"/>
  <c r="O247" i="3" l="1"/>
  <c r="Q247" i="3" s="1"/>
  <c r="M186" i="3"/>
  <c r="J187" i="3"/>
  <c r="I187" i="3" s="1"/>
  <c r="L187" i="3" s="1"/>
  <c r="E200" i="3"/>
  <c r="D200" i="3" s="1"/>
  <c r="C200" i="3" s="1"/>
  <c r="R188" i="3"/>
  <c r="O248" i="3" l="1"/>
  <c r="Q248" i="3" s="1"/>
  <c r="M187" i="3"/>
  <c r="J188" i="3"/>
  <c r="I188" i="3" s="1"/>
  <c r="L188" i="3" s="1"/>
  <c r="E201" i="3"/>
  <c r="D201" i="3" s="1"/>
  <c r="C201" i="3" s="1"/>
  <c r="R189" i="3"/>
  <c r="O249" i="3" l="1"/>
  <c r="Q249" i="3" s="1"/>
  <c r="O250" i="3" s="1"/>
  <c r="Q250" i="3" s="1"/>
  <c r="O251" i="3" s="1"/>
  <c r="Q251" i="3" s="1"/>
  <c r="J189" i="3"/>
  <c r="I189" i="3" s="1"/>
  <c r="L189" i="3" s="1"/>
  <c r="M188" i="3"/>
  <c r="E202" i="3"/>
  <c r="D202" i="3" s="1"/>
  <c r="C202" i="3" s="1"/>
  <c r="R190" i="3"/>
  <c r="O252" i="3" l="1"/>
  <c r="Q252" i="3" s="1"/>
  <c r="M189" i="3"/>
  <c r="J190" i="3"/>
  <c r="I190" i="3" s="1"/>
  <c r="L190" i="3" s="1"/>
  <c r="E203" i="3"/>
  <c r="D203" i="3" s="1"/>
  <c r="C203" i="3" s="1"/>
  <c r="R191" i="3"/>
  <c r="O253" i="3" l="1"/>
  <c r="Q253" i="3" s="1"/>
  <c r="M190" i="3"/>
  <c r="J191" i="3"/>
  <c r="I191" i="3" s="1"/>
  <c r="L191" i="3" s="1"/>
  <c r="E204" i="3"/>
  <c r="R192" i="3"/>
  <c r="O254" i="3" l="1"/>
  <c r="Q254" i="3" s="1"/>
  <c r="O255" i="3" s="1"/>
  <c r="Q255" i="3" s="1"/>
  <c r="O256" i="3" s="1"/>
  <c r="Q256" i="3" s="1"/>
  <c r="M191" i="3"/>
  <c r="E205" i="3"/>
  <c r="D204" i="3"/>
  <c r="C204" i="3" s="1"/>
  <c r="R193" i="3"/>
  <c r="O257" i="3" l="1"/>
  <c r="Q257" i="3"/>
  <c r="M192" i="3"/>
  <c r="J192" i="3"/>
  <c r="I192" i="3" s="1"/>
  <c r="L192" i="3" s="1"/>
  <c r="E206" i="3"/>
  <c r="D206" i="3" s="1"/>
  <c r="C206" i="3" s="1"/>
  <c r="D205" i="3"/>
  <c r="C205" i="3" s="1"/>
  <c r="R194" i="3"/>
  <c r="O258" i="3" l="1"/>
  <c r="Q258" i="3" s="1"/>
  <c r="J194" i="3"/>
  <c r="I194" i="3" s="1"/>
  <c r="M193" i="3"/>
  <c r="J193" i="3"/>
  <c r="I193" i="3" s="1"/>
  <c r="L193" i="3" s="1"/>
  <c r="E207" i="3"/>
  <c r="E208" i="3" s="1"/>
  <c r="R195" i="3"/>
  <c r="O259" i="3" l="1"/>
  <c r="Q259" i="3" s="1"/>
  <c r="L194" i="3"/>
  <c r="M194" i="3"/>
  <c r="D207" i="3"/>
  <c r="C207" i="3" s="1"/>
  <c r="D208" i="3"/>
  <c r="C208" i="3" s="1"/>
  <c r="E209" i="3"/>
  <c r="R196" i="3"/>
  <c r="O260" i="3" l="1"/>
  <c r="Q260" i="3" s="1"/>
  <c r="M195" i="3"/>
  <c r="J195" i="3"/>
  <c r="I195" i="3" s="1"/>
  <c r="L195" i="3" s="1"/>
  <c r="D209" i="3"/>
  <c r="C209" i="3" s="1"/>
  <c r="E210" i="3"/>
  <c r="D210" i="3" s="1"/>
  <c r="C210" i="3" s="1"/>
  <c r="R197" i="3"/>
  <c r="O261" i="3" l="1"/>
  <c r="Q261" i="3"/>
  <c r="M196" i="3"/>
  <c r="J196" i="3"/>
  <c r="I196" i="3" s="1"/>
  <c r="L196" i="3" s="1"/>
  <c r="E211" i="3"/>
  <c r="R198" i="3"/>
  <c r="O262" i="3" l="1"/>
  <c r="Q262" i="3" s="1"/>
  <c r="M197" i="3"/>
  <c r="J197" i="3"/>
  <c r="I197" i="3" s="1"/>
  <c r="L197" i="3" s="1"/>
  <c r="E212" i="3"/>
  <c r="D212" i="3" s="1"/>
  <c r="C212" i="3" s="1"/>
  <c r="D211" i="3"/>
  <c r="C211" i="3" s="1"/>
  <c r="R199" i="3"/>
  <c r="O263" i="3" l="1"/>
  <c r="Q263" i="3" s="1"/>
  <c r="M198" i="3"/>
  <c r="J198" i="3"/>
  <c r="I198" i="3" s="1"/>
  <c r="L198" i="3" s="1"/>
  <c r="E213" i="3"/>
  <c r="R200" i="3"/>
  <c r="O264" i="3" l="1"/>
  <c r="Q264" i="3"/>
  <c r="M199" i="3"/>
  <c r="J199" i="3"/>
  <c r="I199" i="3" s="1"/>
  <c r="L199" i="3" s="1"/>
  <c r="J200" i="3"/>
  <c r="I200" i="3" s="1"/>
  <c r="L200" i="3" s="1"/>
  <c r="E214" i="3"/>
  <c r="D214" i="3" s="1"/>
  <c r="C214" i="3" s="1"/>
  <c r="D213" i="3"/>
  <c r="C213" i="3" s="1"/>
  <c r="R201" i="3"/>
  <c r="O265" i="3" l="1"/>
  <c r="Q265" i="3" s="1"/>
  <c r="O266" i="3" s="1"/>
  <c r="Q266" i="3" s="1"/>
  <c r="O267" i="3" s="1"/>
  <c r="Q267" i="3" s="1"/>
  <c r="M200" i="3"/>
  <c r="J201" i="3"/>
  <c r="I201" i="3" s="1"/>
  <c r="L201" i="3" s="1"/>
  <c r="E215" i="3"/>
  <c r="D215" i="3" s="1"/>
  <c r="C215" i="3" s="1"/>
  <c r="R202" i="3"/>
  <c r="O268" i="3" l="1"/>
  <c r="Q268" i="3"/>
  <c r="M201" i="3"/>
  <c r="J202" i="3"/>
  <c r="I202" i="3" s="1"/>
  <c r="L202" i="3" s="1"/>
  <c r="E216" i="3"/>
  <c r="R203" i="3"/>
  <c r="O269" i="3" l="1"/>
  <c r="Q269" i="3" s="1"/>
  <c r="M202" i="3"/>
  <c r="J203" i="3"/>
  <c r="I203" i="3" s="1"/>
  <c r="L203" i="3" s="1"/>
  <c r="E217" i="3"/>
  <c r="D217" i="3" s="1"/>
  <c r="C217" i="3" s="1"/>
  <c r="D216" i="3"/>
  <c r="C216" i="3" s="1"/>
  <c r="R204" i="3"/>
  <c r="O270" i="3" l="1"/>
  <c r="Q270" i="3"/>
  <c r="J204" i="3"/>
  <c r="I204" i="3" s="1"/>
  <c r="L204" i="3" s="1"/>
  <c r="M203" i="3"/>
  <c r="E218" i="3"/>
  <c r="D218" i="3" s="1"/>
  <c r="C218" i="3" s="1"/>
  <c r="R205" i="3"/>
  <c r="O271" i="3" l="1"/>
  <c r="Q271" i="3"/>
  <c r="O272" i="3" s="1"/>
  <c r="Q272" i="3" s="1"/>
  <c r="O273" i="3" s="1"/>
  <c r="Q273" i="3" s="1"/>
  <c r="O274" i="3" s="1"/>
  <c r="Q274" i="3" s="1"/>
  <c r="M204" i="3"/>
  <c r="E219" i="3"/>
  <c r="D219" i="3" s="1"/>
  <c r="C219" i="3" s="1"/>
  <c r="R206" i="3"/>
  <c r="O275" i="3" l="1"/>
  <c r="Q275" i="3" s="1"/>
  <c r="M205" i="3"/>
  <c r="J205" i="3"/>
  <c r="I205" i="3" s="1"/>
  <c r="L205" i="3" s="1"/>
  <c r="J206" i="3"/>
  <c r="I206" i="3" s="1"/>
  <c r="L206" i="3" s="1"/>
  <c r="E220" i="3"/>
  <c r="D220" i="3" s="1"/>
  <c r="C220" i="3" s="1"/>
  <c r="R207" i="3"/>
  <c r="O276" i="3" l="1"/>
  <c r="Q276" i="3" s="1"/>
  <c r="O277" i="3" s="1"/>
  <c r="Q277" i="3" s="1"/>
  <c r="M206" i="3"/>
  <c r="E221" i="3"/>
  <c r="D221" i="3" s="1"/>
  <c r="C221" i="3" s="1"/>
  <c r="R208" i="3"/>
  <c r="O278" i="3" l="1"/>
  <c r="Q278" i="3" s="1"/>
  <c r="M207" i="3"/>
  <c r="J207" i="3"/>
  <c r="I207" i="3" s="1"/>
  <c r="L207" i="3" s="1"/>
  <c r="J208" i="3"/>
  <c r="I208" i="3" s="1"/>
  <c r="L208" i="3" s="1"/>
  <c r="E222" i="3"/>
  <c r="D222" i="3" s="1"/>
  <c r="C222" i="3" s="1"/>
  <c r="R209" i="3"/>
  <c r="O279" i="3" l="1"/>
  <c r="Q279" i="3" s="1"/>
  <c r="M208" i="3"/>
  <c r="E223" i="3"/>
  <c r="R210" i="3"/>
  <c r="O280" i="3" l="1"/>
  <c r="Q280" i="3" s="1"/>
  <c r="M209" i="3"/>
  <c r="J209" i="3"/>
  <c r="I209" i="3" s="1"/>
  <c r="L209" i="3" s="1"/>
  <c r="E224" i="3"/>
  <c r="D224" i="3" s="1"/>
  <c r="C224" i="3" s="1"/>
  <c r="D223" i="3"/>
  <c r="C223" i="3" s="1"/>
  <c r="R211" i="3"/>
  <c r="O281" i="3" l="1"/>
  <c r="Q281" i="3" s="1"/>
  <c r="O282" i="3" s="1"/>
  <c r="Q282" i="3" s="1"/>
  <c r="O283" i="3" s="1"/>
  <c r="Q283" i="3" s="1"/>
  <c r="M210" i="3"/>
  <c r="J210" i="3"/>
  <c r="I210" i="3" s="1"/>
  <c r="L210" i="3" s="1"/>
  <c r="E225" i="3"/>
  <c r="D225" i="3" s="1"/>
  <c r="C225" i="3" s="1"/>
  <c r="R212" i="3"/>
  <c r="O284" i="3" l="1"/>
  <c r="Q284" i="3" s="1"/>
  <c r="J212" i="3"/>
  <c r="I212" i="3" s="1"/>
  <c r="L212" i="3" s="1"/>
  <c r="M211" i="3"/>
  <c r="J211" i="3"/>
  <c r="I211" i="3" s="1"/>
  <c r="L211" i="3" s="1"/>
  <c r="E226" i="3"/>
  <c r="D226" i="3" s="1"/>
  <c r="C226" i="3" s="1"/>
  <c r="R213" i="3"/>
  <c r="O285" i="3" l="1"/>
  <c r="Q285" i="3"/>
  <c r="J213" i="3"/>
  <c r="I213" i="3" s="1"/>
  <c r="L213" i="3" s="1"/>
  <c r="M212" i="3"/>
  <c r="E227" i="3"/>
  <c r="D227" i="3" s="1"/>
  <c r="C227" i="3" s="1"/>
  <c r="R214" i="3"/>
  <c r="O286" i="3" l="1"/>
  <c r="Q286" i="3" s="1"/>
  <c r="J214" i="3"/>
  <c r="I214" i="3" s="1"/>
  <c r="L214" i="3" s="1"/>
  <c r="M213" i="3"/>
  <c r="E228" i="3"/>
  <c r="D228" i="3" s="1"/>
  <c r="C228" i="3" s="1"/>
  <c r="R215" i="3"/>
  <c r="O287" i="3" l="1"/>
  <c r="Q287" i="3" s="1"/>
  <c r="O288" i="3" s="1"/>
  <c r="Q288" i="3" s="1"/>
  <c r="J215" i="3"/>
  <c r="I215" i="3" s="1"/>
  <c r="L215" i="3" s="1"/>
  <c r="M214" i="3"/>
  <c r="E229" i="3"/>
  <c r="D229" i="3" s="1"/>
  <c r="C229" i="3" s="1"/>
  <c r="R216" i="3"/>
  <c r="O289" i="3" l="1"/>
  <c r="Q289" i="3"/>
  <c r="M215" i="3"/>
  <c r="J216" i="3"/>
  <c r="I216" i="3" s="1"/>
  <c r="L216" i="3" s="1"/>
  <c r="E230" i="3"/>
  <c r="D230" i="3" s="1"/>
  <c r="C230" i="3" s="1"/>
  <c r="R217" i="3"/>
  <c r="O290" i="3" l="1"/>
  <c r="Q290" i="3" s="1"/>
  <c r="M216" i="3"/>
  <c r="J217" i="3"/>
  <c r="I217" i="3" s="1"/>
  <c r="L217" i="3" s="1"/>
  <c r="E231" i="3"/>
  <c r="D231" i="3" s="1"/>
  <c r="C231" i="3" s="1"/>
  <c r="R218" i="3"/>
  <c r="O291" i="3" l="1"/>
  <c r="Q291" i="3"/>
  <c r="M217" i="3"/>
  <c r="J218" i="3"/>
  <c r="I218" i="3" s="1"/>
  <c r="L218" i="3" s="1"/>
  <c r="E232" i="3"/>
  <c r="D232" i="3" s="1"/>
  <c r="C232" i="3" s="1"/>
  <c r="R219" i="3"/>
  <c r="O292" i="3" l="1"/>
  <c r="Q292" i="3"/>
  <c r="M218" i="3"/>
  <c r="J219" i="3"/>
  <c r="I219" i="3" s="1"/>
  <c r="L219" i="3" s="1"/>
  <c r="E233" i="3"/>
  <c r="D233" i="3" s="1"/>
  <c r="C233" i="3" s="1"/>
  <c r="R220" i="3"/>
  <c r="O293" i="3" l="1"/>
  <c r="Q293" i="3"/>
  <c r="J220" i="3"/>
  <c r="I220" i="3" s="1"/>
  <c r="L220" i="3" s="1"/>
  <c r="M219" i="3"/>
  <c r="E234" i="3"/>
  <c r="D234" i="3" s="1"/>
  <c r="C234" i="3" s="1"/>
  <c r="R221" i="3"/>
  <c r="O294" i="3" l="1"/>
  <c r="Q294" i="3"/>
  <c r="J221" i="3"/>
  <c r="I221" i="3" s="1"/>
  <c r="L221" i="3" s="1"/>
  <c r="M220" i="3"/>
  <c r="E235" i="3"/>
  <c r="D235" i="3" s="1"/>
  <c r="C235" i="3" s="1"/>
  <c r="R222" i="3"/>
  <c r="O295" i="3" l="1"/>
  <c r="Q295" i="3"/>
  <c r="M221" i="3"/>
  <c r="J222" i="3"/>
  <c r="I222" i="3" s="1"/>
  <c r="L222" i="3" s="1"/>
  <c r="E236" i="3"/>
  <c r="D236" i="3" s="1"/>
  <c r="C236" i="3" s="1"/>
  <c r="R223" i="3"/>
  <c r="O296" i="3" l="1"/>
  <c r="Q296" i="3"/>
  <c r="M222" i="3"/>
  <c r="J223" i="3"/>
  <c r="I223" i="3" s="1"/>
  <c r="L223" i="3" s="1"/>
  <c r="E237" i="3"/>
  <c r="D237" i="3" s="1"/>
  <c r="C237" i="3" s="1"/>
  <c r="R224" i="3"/>
  <c r="O297" i="3" l="1"/>
  <c r="Q297" i="3"/>
  <c r="O298" i="3" s="1"/>
  <c r="Q298" i="3" s="1"/>
  <c r="O299" i="3" s="1"/>
  <c r="Q299" i="3" s="1"/>
  <c r="M223" i="3"/>
  <c r="J224" i="3"/>
  <c r="I224" i="3" s="1"/>
  <c r="L224" i="3" s="1"/>
  <c r="E238" i="3"/>
  <c r="D238" i="3" s="1"/>
  <c r="C238" i="3" s="1"/>
  <c r="R225" i="3"/>
  <c r="O300" i="3" l="1"/>
  <c r="Q300" i="3" s="1"/>
  <c r="J225" i="3"/>
  <c r="I225" i="3" s="1"/>
  <c r="L225" i="3" s="1"/>
  <c r="M224" i="3"/>
  <c r="E239" i="3"/>
  <c r="D239" i="3" s="1"/>
  <c r="C239" i="3" s="1"/>
  <c r="R226" i="3"/>
  <c r="O301" i="3" l="1"/>
  <c r="Q301" i="3"/>
  <c r="J226" i="3"/>
  <c r="I226" i="3" s="1"/>
  <c r="L226" i="3" s="1"/>
  <c r="M225" i="3"/>
  <c r="E240" i="3"/>
  <c r="D240" i="3" s="1"/>
  <c r="C240" i="3" s="1"/>
  <c r="R227" i="3"/>
  <c r="O302" i="3" l="1"/>
  <c r="Q302" i="3"/>
  <c r="O303" i="3" s="1"/>
  <c r="Q303" i="3" s="1"/>
  <c r="M226" i="3"/>
  <c r="J227" i="3"/>
  <c r="I227" i="3" s="1"/>
  <c r="L227" i="3" s="1"/>
  <c r="E241" i="3"/>
  <c r="D241" i="3" s="1"/>
  <c r="C241" i="3" s="1"/>
  <c r="R228" i="3"/>
  <c r="O304" i="3" l="1"/>
  <c r="Q304" i="3" s="1"/>
  <c r="C23" i="1"/>
  <c r="O305" i="3"/>
  <c r="Q305" i="3"/>
  <c r="J228" i="3"/>
  <c r="I228" i="3" s="1"/>
  <c r="L228" i="3" s="1"/>
  <c r="M227" i="3"/>
  <c r="E242" i="3"/>
  <c r="D242" i="3" s="1"/>
  <c r="C242" i="3" s="1"/>
  <c r="R229" i="3"/>
  <c r="O306" i="3" l="1"/>
  <c r="Q306" i="3" s="1"/>
  <c r="M228" i="3"/>
  <c r="J229" i="3"/>
  <c r="I229" i="3" s="1"/>
  <c r="L229" i="3" s="1"/>
  <c r="E243" i="3"/>
  <c r="D243" i="3" s="1"/>
  <c r="C243" i="3" s="1"/>
  <c r="R230" i="3"/>
  <c r="O307" i="3" l="1"/>
  <c r="Q307" i="3"/>
  <c r="J230" i="3"/>
  <c r="I230" i="3" s="1"/>
  <c r="L230" i="3" s="1"/>
  <c r="M229" i="3"/>
  <c r="E244" i="3"/>
  <c r="D244" i="3" s="1"/>
  <c r="C244" i="3" s="1"/>
  <c r="R231" i="3"/>
  <c r="O308" i="3" l="1"/>
  <c r="Q308" i="3"/>
  <c r="J231" i="3"/>
  <c r="I231" i="3" s="1"/>
  <c r="L231" i="3" s="1"/>
  <c r="M230" i="3"/>
  <c r="E245" i="3"/>
  <c r="D245" i="3" s="1"/>
  <c r="C245" i="3" s="1"/>
  <c r="R232" i="3"/>
  <c r="O309" i="3" l="1"/>
  <c r="Q309" i="3" s="1"/>
  <c r="J232" i="3"/>
  <c r="I232" i="3" s="1"/>
  <c r="L232" i="3" s="1"/>
  <c r="M231" i="3"/>
  <c r="E246" i="3"/>
  <c r="D246" i="3" s="1"/>
  <c r="C246" i="3" s="1"/>
  <c r="R233" i="3"/>
  <c r="O310" i="3" l="1"/>
  <c r="Q310" i="3" s="1"/>
  <c r="J233" i="3"/>
  <c r="I233" i="3" s="1"/>
  <c r="L233" i="3" s="1"/>
  <c r="M232" i="3"/>
  <c r="E247" i="3"/>
  <c r="D247" i="3" s="1"/>
  <c r="C247" i="3" s="1"/>
  <c r="R234" i="3"/>
  <c r="O311" i="3" l="1"/>
  <c r="Q311" i="3" s="1"/>
  <c r="M233" i="3"/>
  <c r="J234" i="3"/>
  <c r="I234" i="3" s="1"/>
  <c r="L234" i="3" s="1"/>
  <c r="E248" i="3"/>
  <c r="D248" i="3" s="1"/>
  <c r="C248" i="3" s="1"/>
  <c r="R235" i="3"/>
  <c r="O312" i="3" l="1"/>
  <c r="Q312" i="3"/>
  <c r="J235" i="3"/>
  <c r="I235" i="3" s="1"/>
  <c r="L235" i="3" s="1"/>
  <c r="M234" i="3"/>
  <c r="E249" i="3"/>
  <c r="D249" i="3" s="1"/>
  <c r="C249" i="3" s="1"/>
  <c r="R236" i="3"/>
  <c r="O313" i="3" l="1"/>
  <c r="Q313" i="3" s="1"/>
  <c r="O314" i="3" s="1"/>
  <c r="Q314" i="3" s="1"/>
  <c r="O315" i="3" s="1"/>
  <c r="Q315" i="3" s="1"/>
  <c r="M235" i="3"/>
  <c r="J236" i="3"/>
  <c r="I236" i="3" s="1"/>
  <c r="L236" i="3" s="1"/>
  <c r="E250" i="3"/>
  <c r="D250" i="3" s="1"/>
  <c r="C250" i="3" s="1"/>
  <c r="R237" i="3"/>
  <c r="O316" i="3" l="1"/>
  <c r="Q316" i="3" s="1"/>
  <c r="J237" i="3"/>
  <c r="I237" i="3" s="1"/>
  <c r="L237" i="3" s="1"/>
  <c r="M236" i="3"/>
  <c r="E251" i="3"/>
  <c r="D251" i="3" s="1"/>
  <c r="C251" i="3" s="1"/>
  <c r="R238" i="3"/>
  <c r="O317" i="3" l="1"/>
  <c r="Q317" i="3"/>
  <c r="J238" i="3"/>
  <c r="I238" i="3" s="1"/>
  <c r="L238" i="3" s="1"/>
  <c r="M237" i="3"/>
  <c r="E252" i="3"/>
  <c r="D252" i="3" s="1"/>
  <c r="C252" i="3" s="1"/>
  <c r="R239" i="3"/>
  <c r="O318" i="3" l="1"/>
  <c r="Q318" i="3"/>
  <c r="O319" i="3" s="1"/>
  <c r="Q319" i="3" s="1"/>
  <c r="O320" i="3" s="1"/>
  <c r="Q320" i="3" s="1"/>
  <c r="M238" i="3"/>
  <c r="J239" i="3"/>
  <c r="I239" i="3" s="1"/>
  <c r="L239" i="3" s="1"/>
  <c r="E253" i="3"/>
  <c r="D253" i="3" s="1"/>
  <c r="C253" i="3" s="1"/>
  <c r="R240" i="3"/>
  <c r="O321" i="3" l="1"/>
  <c r="Q321" i="3"/>
  <c r="J240" i="3"/>
  <c r="I240" i="3" s="1"/>
  <c r="L240" i="3" s="1"/>
  <c r="M239" i="3"/>
  <c r="E254" i="3"/>
  <c r="D254" i="3" s="1"/>
  <c r="C254" i="3" s="1"/>
  <c r="R241" i="3"/>
  <c r="O322" i="3" l="1"/>
  <c r="Q322" i="3"/>
  <c r="J241" i="3"/>
  <c r="I241" i="3" s="1"/>
  <c r="L241" i="3" s="1"/>
  <c r="M240" i="3"/>
  <c r="E255" i="3"/>
  <c r="D255" i="3" s="1"/>
  <c r="C255" i="3" s="1"/>
  <c r="R242" i="3"/>
  <c r="O323" i="3" l="1"/>
  <c r="Q323" i="3" s="1"/>
  <c r="J242" i="3"/>
  <c r="I242" i="3" s="1"/>
  <c r="L242" i="3" s="1"/>
  <c r="M241" i="3"/>
  <c r="E256" i="3"/>
  <c r="D256" i="3" s="1"/>
  <c r="C256" i="3" s="1"/>
  <c r="R243" i="3"/>
  <c r="O324" i="3" l="1"/>
  <c r="Q324" i="3"/>
  <c r="O325" i="3" s="1"/>
  <c r="Q325" i="3" s="1"/>
  <c r="M242" i="3"/>
  <c r="J243" i="3"/>
  <c r="I243" i="3" s="1"/>
  <c r="L243" i="3" s="1"/>
  <c r="E257" i="3"/>
  <c r="D257" i="3" s="1"/>
  <c r="C257" i="3" s="1"/>
  <c r="R244" i="3"/>
  <c r="O326" i="3" l="1"/>
  <c r="Q326" i="3" s="1"/>
  <c r="J244" i="3"/>
  <c r="I244" i="3" s="1"/>
  <c r="L244" i="3" s="1"/>
  <c r="M243" i="3"/>
  <c r="E258" i="3"/>
  <c r="D258" i="3" s="1"/>
  <c r="C258" i="3" s="1"/>
  <c r="R245" i="3"/>
  <c r="O327" i="3" l="1"/>
  <c r="Q327" i="3"/>
  <c r="J245" i="3"/>
  <c r="I245" i="3" s="1"/>
  <c r="L245" i="3" s="1"/>
  <c r="M244" i="3"/>
  <c r="E259" i="3"/>
  <c r="D259" i="3" s="1"/>
  <c r="C259" i="3" s="1"/>
  <c r="R246" i="3"/>
  <c r="O328" i="3" l="1"/>
  <c r="Q328" i="3" s="1"/>
  <c r="J246" i="3"/>
  <c r="I246" i="3" s="1"/>
  <c r="L246" i="3" s="1"/>
  <c r="M245" i="3"/>
  <c r="E260" i="3"/>
  <c r="D260" i="3" s="1"/>
  <c r="C260" i="3" s="1"/>
  <c r="R247" i="3"/>
  <c r="O329" i="3" l="1"/>
  <c r="Q329" i="3"/>
  <c r="O330" i="3" s="1"/>
  <c r="Q330" i="3" s="1"/>
  <c r="O331" i="3" s="1"/>
  <c r="Q331" i="3" s="1"/>
  <c r="M246" i="3"/>
  <c r="J247" i="3"/>
  <c r="I247" i="3" s="1"/>
  <c r="L247" i="3" s="1"/>
  <c r="E261" i="3"/>
  <c r="D261" i="3" s="1"/>
  <c r="C261" i="3" s="1"/>
  <c r="R248" i="3"/>
  <c r="O332" i="3" l="1"/>
  <c r="Q332" i="3" s="1"/>
  <c r="J248" i="3"/>
  <c r="I248" i="3" s="1"/>
  <c r="L248" i="3" s="1"/>
  <c r="M247" i="3"/>
  <c r="E262" i="3"/>
  <c r="D262" i="3" s="1"/>
  <c r="C262" i="3" s="1"/>
  <c r="R249" i="3"/>
  <c r="O333" i="3" l="1"/>
  <c r="Q333" i="3" s="1"/>
  <c r="J249" i="3"/>
  <c r="I249" i="3" s="1"/>
  <c r="L249" i="3" s="1"/>
  <c r="M248" i="3"/>
  <c r="E263" i="3"/>
  <c r="R250" i="3"/>
  <c r="O334" i="3" l="1"/>
  <c r="Q334" i="3" s="1"/>
  <c r="O335" i="3" s="1"/>
  <c r="Q335" i="3" s="1"/>
  <c r="O336" i="3" s="1"/>
  <c r="Q336" i="3" s="1"/>
  <c r="J250" i="3"/>
  <c r="I250" i="3" s="1"/>
  <c r="L250" i="3" s="1"/>
  <c r="M249" i="3"/>
  <c r="E264" i="3"/>
  <c r="D264" i="3" s="1"/>
  <c r="C264" i="3" s="1"/>
  <c r="D263" i="3"/>
  <c r="C263" i="3" s="1"/>
  <c r="R251" i="3"/>
  <c r="O337" i="3" l="1"/>
  <c r="Q337" i="3"/>
  <c r="J251" i="3"/>
  <c r="I251" i="3" s="1"/>
  <c r="L251" i="3" s="1"/>
  <c r="M250" i="3"/>
  <c r="E265" i="3"/>
  <c r="D265" i="3" s="1"/>
  <c r="C265" i="3" s="1"/>
  <c r="R252" i="3"/>
  <c r="O338" i="3" l="1"/>
  <c r="Q338" i="3" s="1"/>
  <c r="M251" i="3"/>
  <c r="J252" i="3"/>
  <c r="I252" i="3" s="1"/>
  <c r="L252" i="3" s="1"/>
  <c r="E266" i="3"/>
  <c r="D266" i="3" s="1"/>
  <c r="C266" i="3" s="1"/>
  <c r="R253" i="3"/>
  <c r="O339" i="3" l="1"/>
  <c r="Q339" i="3"/>
  <c r="M252" i="3"/>
  <c r="J253" i="3"/>
  <c r="I253" i="3" s="1"/>
  <c r="L253" i="3" s="1"/>
  <c r="E267" i="3"/>
  <c r="R254" i="3"/>
  <c r="O340" i="3" l="1"/>
  <c r="Q340" i="3" s="1"/>
  <c r="O341" i="3" s="1"/>
  <c r="Q341" i="3" s="1"/>
  <c r="J254" i="3"/>
  <c r="I254" i="3" s="1"/>
  <c r="L254" i="3" s="1"/>
  <c r="M253" i="3"/>
  <c r="E268" i="3"/>
  <c r="D268" i="3" s="1"/>
  <c r="C268" i="3" s="1"/>
  <c r="D267" i="3"/>
  <c r="C267" i="3" s="1"/>
  <c r="R255" i="3"/>
  <c r="O342" i="3" l="1"/>
  <c r="Q342" i="3"/>
  <c r="J255" i="3"/>
  <c r="I255" i="3" s="1"/>
  <c r="L255" i="3" s="1"/>
  <c r="M254" i="3"/>
  <c r="E269" i="3"/>
  <c r="D269" i="3" s="1"/>
  <c r="C269" i="3" s="1"/>
  <c r="R256" i="3"/>
  <c r="O343" i="3" l="1"/>
  <c r="Q343" i="3" s="1"/>
  <c r="J256" i="3"/>
  <c r="I256" i="3" s="1"/>
  <c r="L256" i="3" s="1"/>
  <c r="M255" i="3"/>
  <c r="E270" i="3"/>
  <c r="D270" i="3" s="1"/>
  <c r="C270" i="3" s="1"/>
  <c r="R257" i="3"/>
  <c r="O344" i="3" l="1"/>
  <c r="Q344" i="3"/>
  <c r="J257" i="3"/>
  <c r="I257" i="3" s="1"/>
  <c r="L257" i="3" s="1"/>
  <c r="M256" i="3"/>
  <c r="E271" i="3"/>
  <c r="D271" i="3" s="1"/>
  <c r="C271" i="3" s="1"/>
  <c r="R258" i="3"/>
  <c r="O345" i="3" l="1"/>
  <c r="Q345" i="3"/>
  <c r="J258" i="3"/>
  <c r="I258" i="3" s="1"/>
  <c r="L258" i="3" s="1"/>
  <c r="M257" i="3"/>
  <c r="E272" i="3"/>
  <c r="D272" i="3" s="1"/>
  <c r="C272" i="3" s="1"/>
  <c r="R259" i="3"/>
  <c r="O346" i="3" l="1"/>
  <c r="Q346" i="3"/>
  <c r="O347" i="3" s="1"/>
  <c r="Q347" i="3" s="1"/>
  <c r="J259" i="3"/>
  <c r="I259" i="3" s="1"/>
  <c r="L259" i="3" s="1"/>
  <c r="M258" i="3"/>
  <c r="E273" i="3"/>
  <c r="D273" i="3" s="1"/>
  <c r="C273" i="3" s="1"/>
  <c r="R260" i="3"/>
  <c r="O348" i="3" l="1"/>
  <c r="Q348" i="3" s="1"/>
  <c r="J260" i="3"/>
  <c r="I260" i="3" s="1"/>
  <c r="L260" i="3" s="1"/>
  <c r="M259" i="3"/>
  <c r="E274" i="3"/>
  <c r="D274" i="3" s="1"/>
  <c r="C274" i="3" s="1"/>
  <c r="R261" i="3"/>
  <c r="O349" i="3" l="1"/>
  <c r="Q349" i="3" s="1"/>
  <c r="J261" i="3"/>
  <c r="I261" i="3" s="1"/>
  <c r="L261" i="3" s="1"/>
  <c r="M260" i="3"/>
  <c r="E275" i="3"/>
  <c r="R262" i="3"/>
  <c r="O350" i="3" l="1"/>
  <c r="Q350" i="3"/>
  <c r="O351" i="3" s="1"/>
  <c r="Q351" i="3" s="1"/>
  <c r="O352" i="3" s="1"/>
  <c r="Q352" i="3" s="1"/>
  <c r="J262" i="3"/>
  <c r="I262" i="3" s="1"/>
  <c r="L262" i="3" s="1"/>
  <c r="M261" i="3"/>
  <c r="E276" i="3"/>
  <c r="D276" i="3" s="1"/>
  <c r="C276" i="3" s="1"/>
  <c r="D275" i="3"/>
  <c r="C275" i="3" s="1"/>
  <c r="R263" i="3"/>
  <c r="O353" i="3" l="1"/>
  <c r="Q353" i="3"/>
  <c r="J263" i="3"/>
  <c r="I263" i="3" s="1"/>
  <c r="L263" i="3" s="1"/>
  <c r="M262" i="3"/>
  <c r="E277" i="3"/>
  <c r="D277" i="3" s="1"/>
  <c r="C277" i="3" s="1"/>
  <c r="R264" i="3"/>
  <c r="O354" i="3" l="1"/>
  <c r="Q354" i="3" s="1"/>
  <c r="J264" i="3"/>
  <c r="I264" i="3" s="1"/>
  <c r="L264" i="3" s="1"/>
  <c r="M263" i="3"/>
  <c r="E278" i="3"/>
  <c r="D278" i="3" s="1"/>
  <c r="C278" i="3" s="1"/>
  <c r="R265" i="3"/>
  <c r="O355" i="3" l="1"/>
  <c r="Q355" i="3"/>
  <c r="M264" i="3"/>
  <c r="J265" i="3"/>
  <c r="I265" i="3" s="1"/>
  <c r="L265" i="3" s="1"/>
  <c r="E279" i="3"/>
  <c r="D279" i="3" s="1"/>
  <c r="C279" i="3" s="1"/>
  <c r="R266" i="3"/>
  <c r="O356" i="3" l="1"/>
  <c r="Q356" i="3"/>
  <c r="O357" i="3" s="1"/>
  <c r="Q357" i="3" s="1"/>
  <c r="M265" i="3"/>
  <c r="J266" i="3"/>
  <c r="I266" i="3" s="1"/>
  <c r="L266" i="3" s="1"/>
  <c r="E280" i="3"/>
  <c r="D280" i="3" s="1"/>
  <c r="C280" i="3" s="1"/>
  <c r="R267" i="3"/>
  <c r="O358" i="3" l="1"/>
  <c r="Q358" i="3"/>
  <c r="M266" i="3"/>
  <c r="J267" i="3"/>
  <c r="I267" i="3" s="1"/>
  <c r="L267" i="3" s="1"/>
  <c r="E281" i="3"/>
  <c r="D281" i="3" s="1"/>
  <c r="C281" i="3" s="1"/>
  <c r="R268" i="3"/>
  <c r="O359" i="3" l="1"/>
  <c r="Q359" i="3" s="1"/>
  <c r="M267" i="3"/>
  <c r="J268" i="3"/>
  <c r="I268" i="3" s="1"/>
  <c r="L268" i="3" s="1"/>
  <c r="E282" i="3"/>
  <c r="D282" i="3" s="1"/>
  <c r="C282" i="3" s="1"/>
  <c r="R269" i="3"/>
  <c r="O360" i="3" l="1"/>
  <c r="Q360" i="3"/>
  <c r="M268" i="3"/>
  <c r="J269" i="3"/>
  <c r="I269" i="3" s="1"/>
  <c r="L269" i="3" s="1"/>
  <c r="E283" i="3"/>
  <c r="D283" i="3" s="1"/>
  <c r="C283" i="3" s="1"/>
  <c r="R270" i="3"/>
  <c r="O361" i="3" l="1"/>
  <c r="Q361" i="3" s="1"/>
  <c r="O362" i="3" s="1"/>
  <c r="Q362" i="3" s="1"/>
  <c r="O363" i="3" s="1"/>
  <c r="Q363" i="3" s="1"/>
  <c r="J270" i="3"/>
  <c r="I270" i="3" s="1"/>
  <c r="L270" i="3" s="1"/>
  <c r="M269" i="3"/>
  <c r="E284" i="3"/>
  <c r="D284" i="3" s="1"/>
  <c r="C284" i="3" s="1"/>
  <c r="R271" i="3"/>
  <c r="M270" i="3" l="1"/>
  <c r="J271" i="3"/>
  <c r="I271" i="3" s="1"/>
  <c r="L271" i="3" s="1"/>
  <c r="E285" i="3"/>
  <c r="D285" i="3" s="1"/>
  <c r="C285" i="3" s="1"/>
  <c r="R272" i="3"/>
  <c r="J272" i="3" l="1"/>
  <c r="I272" i="3" s="1"/>
  <c r="L272" i="3" s="1"/>
  <c r="M271" i="3"/>
  <c r="E286" i="3"/>
  <c r="D286" i="3" s="1"/>
  <c r="C286" i="3" s="1"/>
  <c r="R273" i="3"/>
  <c r="M272" i="3" l="1"/>
  <c r="J273" i="3"/>
  <c r="I273" i="3" s="1"/>
  <c r="L273" i="3" s="1"/>
  <c r="E287" i="3"/>
  <c r="D287" i="3" s="1"/>
  <c r="C287" i="3" s="1"/>
  <c r="R274" i="3"/>
  <c r="M273" i="3" l="1"/>
  <c r="J274" i="3"/>
  <c r="I274" i="3" s="1"/>
  <c r="L274" i="3" s="1"/>
  <c r="E288" i="3"/>
  <c r="D288" i="3" s="1"/>
  <c r="C288" i="3" s="1"/>
  <c r="R275" i="3"/>
  <c r="M274" i="3" l="1"/>
  <c r="J275" i="3"/>
  <c r="I275" i="3" s="1"/>
  <c r="L275" i="3" s="1"/>
  <c r="E289" i="3"/>
  <c r="D289" i="3" s="1"/>
  <c r="C289" i="3" s="1"/>
  <c r="R276" i="3"/>
  <c r="M275" i="3" l="1"/>
  <c r="J276" i="3"/>
  <c r="I276" i="3" s="1"/>
  <c r="L276" i="3" s="1"/>
  <c r="E290" i="3"/>
  <c r="D290" i="3" s="1"/>
  <c r="C290" i="3" s="1"/>
  <c r="R277" i="3"/>
  <c r="J277" i="3" l="1"/>
  <c r="I277" i="3" s="1"/>
  <c r="L277" i="3" s="1"/>
  <c r="M276" i="3"/>
  <c r="E291" i="3"/>
  <c r="D291" i="3" s="1"/>
  <c r="C291" i="3" s="1"/>
  <c r="R278" i="3"/>
  <c r="J278" i="3" l="1"/>
  <c r="I278" i="3" s="1"/>
  <c r="L278" i="3" s="1"/>
  <c r="M277" i="3"/>
  <c r="E292" i="3"/>
  <c r="D292" i="3" s="1"/>
  <c r="C292" i="3" s="1"/>
  <c r="R279" i="3"/>
  <c r="M278" i="3" l="1"/>
  <c r="J279" i="3"/>
  <c r="I279" i="3" s="1"/>
  <c r="L279" i="3" s="1"/>
  <c r="E293" i="3"/>
  <c r="D293" i="3" s="1"/>
  <c r="C293" i="3" s="1"/>
  <c r="R280" i="3"/>
  <c r="M279" i="3" l="1"/>
  <c r="J280" i="3"/>
  <c r="I280" i="3" s="1"/>
  <c r="L280" i="3" s="1"/>
  <c r="E294" i="3"/>
  <c r="D294" i="3" s="1"/>
  <c r="C294" i="3" s="1"/>
  <c r="R281" i="3"/>
  <c r="M280" i="3" l="1"/>
  <c r="J281" i="3"/>
  <c r="I281" i="3" s="1"/>
  <c r="L281" i="3" s="1"/>
  <c r="E295" i="3"/>
  <c r="D295" i="3" s="1"/>
  <c r="C295" i="3" s="1"/>
  <c r="R282" i="3"/>
  <c r="M281" i="3" l="1"/>
  <c r="J282" i="3"/>
  <c r="I282" i="3" s="1"/>
  <c r="L282" i="3" s="1"/>
  <c r="E296" i="3"/>
  <c r="D296" i="3" s="1"/>
  <c r="C296" i="3" s="1"/>
  <c r="R283" i="3"/>
  <c r="J283" i="3" l="1"/>
  <c r="I283" i="3" s="1"/>
  <c r="L283" i="3" s="1"/>
  <c r="M282" i="3"/>
  <c r="E297" i="3"/>
  <c r="D297" i="3" s="1"/>
  <c r="C297" i="3" s="1"/>
  <c r="R284" i="3"/>
  <c r="M283" i="3" l="1"/>
  <c r="J284" i="3"/>
  <c r="I284" i="3" s="1"/>
  <c r="L284" i="3" s="1"/>
  <c r="E298" i="3"/>
  <c r="D298" i="3" s="1"/>
  <c r="C298" i="3" s="1"/>
  <c r="R285" i="3"/>
  <c r="J285" i="3" l="1"/>
  <c r="I285" i="3" s="1"/>
  <c r="L285" i="3" s="1"/>
  <c r="M284" i="3"/>
  <c r="E299" i="3"/>
  <c r="D299" i="3" s="1"/>
  <c r="C299" i="3" s="1"/>
  <c r="R286" i="3"/>
  <c r="M285" i="3" l="1"/>
  <c r="J286" i="3"/>
  <c r="I286" i="3" s="1"/>
  <c r="L286" i="3" s="1"/>
  <c r="E300" i="3"/>
  <c r="D300" i="3" s="1"/>
  <c r="C300" i="3" s="1"/>
  <c r="R287" i="3"/>
  <c r="M286" i="3" l="1"/>
  <c r="J287" i="3"/>
  <c r="I287" i="3" s="1"/>
  <c r="L287" i="3" s="1"/>
  <c r="E301" i="3"/>
  <c r="D301" i="3" s="1"/>
  <c r="C301" i="3" s="1"/>
  <c r="R288" i="3"/>
  <c r="M287" i="3" l="1"/>
  <c r="J288" i="3"/>
  <c r="I288" i="3" s="1"/>
  <c r="L288" i="3" s="1"/>
  <c r="E302" i="3"/>
  <c r="D302" i="3" s="1"/>
  <c r="C302" i="3" s="1"/>
  <c r="R289" i="3"/>
  <c r="J289" i="3" l="1"/>
  <c r="I289" i="3" s="1"/>
  <c r="L289" i="3" s="1"/>
  <c r="M288" i="3"/>
  <c r="E303" i="3"/>
  <c r="D303" i="3" s="1"/>
  <c r="C303" i="3" s="1"/>
  <c r="R290" i="3"/>
  <c r="J290" i="3" l="1"/>
  <c r="I290" i="3" s="1"/>
  <c r="L290" i="3" s="1"/>
  <c r="M289" i="3"/>
  <c r="E304" i="3"/>
  <c r="D304" i="3" s="1"/>
  <c r="C304" i="3" s="1"/>
  <c r="R291" i="3"/>
  <c r="J291" i="3" l="1"/>
  <c r="I291" i="3" s="1"/>
  <c r="L291" i="3" s="1"/>
  <c r="M290" i="3"/>
  <c r="E305" i="3"/>
  <c r="D305" i="3" s="1"/>
  <c r="C305" i="3" s="1"/>
  <c r="R292" i="3"/>
  <c r="M291" i="3" l="1"/>
  <c r="J292" i="3"/>
  <c r="I292" i="3" s="1"/>
  <c r="L292" i="3" s="1"/>
  <c r="E306" i="3"/>
  <c r="D306" i="3" s="1"/>
  <c r="C306" i="3" s="1"/>
  <c r="R293" i="3"/>
  <c r="M292" i="3" l="1"/>
  <c r="J293" i="3"/>
  <c r="I293" i="3" s="1"/>
  <c r="L293" i="3" s="1"/>
  <c r="E307" i="3"/>
  <c r="D307" i="3" s="1"/>
  <c r="C307" i="3" s="1"/>
  <c r="R294" i="3"/>
  <c r="J294" i="3" l="1"/>
  <c r="I294" i="3" s="1"/>
  <c r="L294" i="3" s="1"/>
  <c r="M293" i="3"/>
  <c r="E308" i="3"/>
  <c r="D308" i="3" s="1"/>
  <c r="C308" i="3" s="1"/>
  <c r="R295" i="3"/>
  <c r="J295" i="3" l="1"/>
  <c r="I295" i="3" s="1"/>
  <c r="L295" i="3" s="1"/>
  <c r="M294" i="3"/>
  <c r="E309" i="3"/>
  <c r="D309" i="3" s="1"/>
  <c r="C309" i="3" s="1"/>
  <c r="R296" i="3"/>
  <c r="M295" i="3" l="1"/>
  <c r="J296" i="3"/>
  <c r="I296" i="3" s="1"/>
  <c r="L296" i="3" s="1"/>
  <c r="E310" i="3"/>
  <c r="D310" i="3" s="1"/>
  <c r="C310" i="3" s="1"/>
  <c r="R297" i="3"/>
  <c r="M296" i="3" l="1"/>
  <c r="J297" i="3"/>
  <c r="I297" i="3" s="1"/>
  <c r="L297" i="3" s="1"/>
  <c r="E311" i="3"/>
  <c r="D311" i="3" s="1"/>
  <c r="C311" i="3" s="1"/>
  <c r="R298" i="3"/>
  <c r="M297" i="3" l="1"/>
  <c r="J298" i="3"/>
  <c r="I298" i="3" s="1"/>
  <c r="L298" i="3" s="1"/>
  <c r="E312" i="3"/>
  <c r="D312" i="3" s="1"/>
  <c r="C312" i="3" s="1"/>
  <c r="R299" i="3"/>
  <c r="M298" i="3" l="1"/>
  <c r="J299" i="3"/>
  <c r="I299" i="3" s="1"/>
  <c r="L299" i="3" s="1"/>
  <c r="E313" i="3"/>
  <c r="D313" i="3" s="1"/>
  <c r="C313" i="3" s="1"/>
  <c r="R300" i="3"/>
  <c r="M299" i="3" l="1"/>
  <c r="J300" i="3"/>
  <c r="I300" i="3" s="1"/>
  <c r="L300" i="3" s="1"/>
  <c r="E314" i="3"/>
  <c r="D314" i="3" s="1"/>
  <c r="C314" i="3" s="1"/>
  <c r="R301" i="3"/>
  <c r="M300" i="3" l="1"/>
  <c r="J301" i="3"/>
  <c r="I301" i="3" s="1"/>
  <c r="L301" i="3" s="1"/>
  <c r="E315" i="3"/>
  <c r="D315" i="3" s="1"/>
  <c r="C315" i="3" s="1"/>
  <c r="R302" i="3"/>
  <c r="M301" i="3" l="1"/>
  <c r="J302" i="3"/>
  <c r="I302" i="3" s="1"/>
  <c r="L302" i="3" s="1"/>
  <c r="E316" i="3"/>
  <c r="D316" i="3" s="1"/>
  <c r="C316" i="3" s="1"/>
  <c r="R303" i="3"/>
  <c r="J303" i="3" l="1"/>
  <c r="I303" i="3" s="1"/>
  <c r="L303" i="3" s="1"/>
  <c r="M302" i="3"/>
  <c r="E317" i="3"/>
  <c r="D317" i="3" s="1"/>
  <c r="C317" i="3" s="1"/>
  <c r="R304" i="3"/>
  <c r="J304" i="3" l="1"/>
  <c r="I304" i="3" s="1"/>
  <c r="L304" i="3" s="1"/>
  <c r="M303" i="3"/>
  <c r="E318" i="3"/>
  <c r="D318" i="3" s="1"/>
  <c r="C318" i="3" s="1"/>
  <c r="R305" i="3"/>
  <c r="J305" i="3" l="1"/>
  <c r="I305" i="3" s="1"/>
  <c r="L305" i="3" s="1"/>
  <c r="M304" i="3"/>
  <c r="E319" i="3"/>
  <c r="D319" i="3" s="1"/>
  <c r="C319" i="3" s="1"/>
  <c r="R306" i="3"/>
  <c r="M305" i="3" l="1"/>
  <c r="J306" i="3"/>
  <c r="I306" i="3" s="1"/>
  <c r="L306" i="3" s="1"/>
  <c r="E320" i="3"/>
  <c r="D320" i="3" s="1"/>
  <c r="C320" i="3" s="1"/>
  <c r="R307" i="3"/>
  <c r="J307" i="3" l="1"/>
  <c r="I307" i="3" s="1"/>
  <c r="L307" i="3" s="1"/>
  <c r="M306" i="3"/>
  <c r="E321" i="3"/>
  <c r="D321" i="3" s="1"/>
  <c r="C321" i="3" s="1"/>
  <c r="R308" i="3"/>
  <c r="J308" i="3" l="1"/>
  <c r="I308" i="3" s="1"/>
  <c r="L308" i="3" s="1"/>
  <c r="M307" i="3"/>
  <c r="E322" i="3"/>
  <c r="D322" i="3" s="1"/>
  <c r="C322" i="3" s="1"/>
  <c r="R309" i="3"/>
  <c r="M308" i="3" l="1"/>
  <c r="J309" i="3"/>
  <c r="I309" i="3" s="1"/>
  <c r="L309" i="3" s="1"/>
  <c r="E323" i="3"/>
  <c r="D323" i="3" s="1"/>
  <c r="C323" i="3" s="1"/>
  <c r="R310" i="3"/>
  <c r="J310" i="3" l="1"/>
  <c r="I310" i="3" s="1"/>
  <c r="L310" i="3" s="1"/>
  <c r="M309" i="3"/>
  <c r="E324" i="3"/>
  <c r="D324" i="3" s="1"/>
  <c r="C324" i="3" s="1"/>
  <c r="R311" i="3"/>
  <c r="J311" i="3" l="1"/>
  <c r="I311" i="3" s="1"/>
  <c r="L311" i="3" s="1"/>
  <c r="M310" i="3"/>
  <c r="E325" i="3"/>
  <c r="D325" i="3" s="1"/>
  <c r="C325" i="3" s="1"/>
  <c r="R312" i="3"/>
  <c r="J312" i="3" l="1"/>
  <c r="I312" i="3" s="1"/>
  <c r="L312" i="3" s="1"/>
  <c r="M311" i="3"/>
  <c r="E326" i="3"/>
  <c r="D326" i="3" s="1"/>
  <c r="C326" i="3" s="1"/>
  <c r="R313" i="3"/>
  <c r="J313" i="3" l="1"/>
  <c r="I313" i="3" s="1"/>
  <c r="L313" i="3" s="1"/>
  <c r="M312" i="3"/>
  <c r="E327" i="3"/>
  <c r="D327" i="3" s="1"/>
  <c r="C327" i="3" s="1"/>
  <c r="R314" i="3"/>
  <c r="M313" i="3" l="1"/>
  <c r="J314" i="3"/>
  <c r="I314" i="3" s="1"/>
  <c r="L314" i="3" s="1"/>
  <c r="E328" i="3"/>
  <c r="D328" i="3" s="1"/>
  <c r="C328" i="3" s="1"/>
  <c r="R315" i="3"/>
  <c r="M314" i="3" l="1"/>
  <c r="J315" i="3"/>
  <c r="I315" i="3" s="1"/>
  <c r="L315" i="3" s="1"/>
  <c r="E329" i="3"/>
  <c r="D329" i="3" s="1"/>
  <c r="C329" i="3" s="1"/>
  <c r="R316" i="3"/>
  <c r="M315" i="3" l="1"/>
  <c r="J316" i="3"/>
  <c r="I316" i="3" s="1"/>
  <c r="L316" i="3" s="1"/>
  <c r="E330" i="3"/>
  <c r="R317" i="3"/>
  <c r="M316" i="3" l="1"/>
  <c r="J317" i="3"/>
  <c r="I317" i="3" s="1"/>
  <c r="L317" i="3" s="1"/>
  <c r="E331" i="3"/>
  <c r="D331" i="3" s="1"/>
  <c r="C331" i="3" s="1"/>
  <c r="D330" i="3"/>
  <c r="C330" i="3" s="1"/>
  <c r="R318" i="3"/>
  <c r="J318" i="3" l="1"/>
  <c r="I318" i="3" s="1"/>
  <c r="L318" i="3" s="1"/>
  <c r="M317" i="3"/>
  <c r="E332" i="3"/>
  <c r="D332" i="3" s="1"/>
  <c r="C332" i="3" s="1"/>
  <c r="R319" i="3"/>
  <c r="M318" i="3" l="1"/>
  <c r="J319" i="3"/>
  <c r="I319" i="3" s="1"/>
  <c r="L319" i="3" s="1"/>
  <c r="E333" i="3"/>
  <c r="D333" i="3" s="1"/>
  <c r="C333" i="3" s="1"/>
  <c r="R320" i="3"/>
  <c r="M319" i="3" l="1"/>
  <c r="J320" i="3"/>
  <c r="I320" i="3" s="1"/>
  <c r="L320" i="3" s="1"/>
  <c r="E334" i="3"/>
  <c r="D334" i="3" s="1"/>
  <c r="C334" i="3" s="1"/>
  <c r="R321" i="3"/>
  <c r="J321" i="3" l="1"/>
  <c r="I321" i="3" s="1"/>
  <c r="L321" i="3" s="1"/>
  <c r="M320" i="3"/>
  <c r="E335" i="3"/>
  <c r="D335" i="3" s="1"/>
  <c r="C335" i="3" s="1"/>
  <c r="R322" i="3"/>
  <c r="M321" i="3" l="1"/>
  <c r="J322" i="3"/>
  <c r="I322" i="3" s="1"/>
  <c r="L322" i="3" s="1"/>
  <c r="E336" i="3"/>
  <c r="D336" i="3" s="1"/>
  <c r="C336" i="3" s="1"/>
  <c r="R323" i="3"/>
  <c r="M322" i="3" l="1"/>
  <c r="J323" i="3"/>
  <c r="I323" i="3" s="1"/>
  <c r="L323" i="3" s="1"/>
  <c r="E337" i="3"/>
  <c r="D337" i="3" s="1"/>
  <c r="C337" i="3" s="1"/>
  <c r="R324" i="3"/>
  <c r="J324" i="3" l="1"/>
  <c r="I324" i="3" s="1"/>
  <c r="L324" i="3" s="1"/>
  <c r="M323" i="3"/>
  <c r="E338" i="3"/>
  <c r="D338" i="3" s="1"/>
  <c r="C338" i="3" s="1"/>
  <c r="R325" i="3"/>
  <c r="M324" i="3" l="1"/>
  <c r="J325" i="3"/>
  <c r="I325" i="3" s="1"/>
  <c r="L325" i="3" s="1"/>
  <c r="E339" i="3"/>
  <c r="R326" i="3"/>
  <c r="J326" i="3" l="1"/>
  <c r="I326" i="3" s="1"/>
  <c r="L326" i="3" s="1"/>
  <c r="M325" i="3"/>
  <c r="E340" i="3"/>
  <c r="D339" i="3"/>
  <c r="C339" i="3" s="1"/>
  <c r="R327" i="3"/>
  <c r="M326" i="3" l="1"/>
  <c r="J327" i="3"/>
  <c r="I327" i="3" s="1"/>
  <c r="L327" i="3" s="1"/>
  <c r="E341" i="3"/>
  <c r="D341" i="3" s="1"/>
  <c r="C341" i="3" s="1"/>
  <c r="D340" i="3"/>
  <c r="C340" i="3" s="1"/>
  <c r="R328" i="3"/>
  <c r="M327" i="3" l="1"/>
  <c r="J328" i="3"/>
  <c r="I328" i="3" s="1"/>
  <c r="L328" i="3" s="1"/>
  <c r="E342" i="3"/>
  <c r="D342" i="3" s="1"/>
  <c r="C342" i="3" s="1"/>
  <c r="R329" i="3"/>
  <c r="M328" i="3" l="1"/>
  <c r="J329" i="3"/>
  <c r="I329" i="3" s="1"/>
  <c r="L329" i="3" s="1"/>
  <c r="E343" i="3"/>
  <c r="D343" i="3" s="1"/>
  <c r="C343" i="3" s="1"/>
  <c r="R330" i="3"/>
  <c r="M329" i="3" l="1"/>
  <c r="J330" i="3"/>
  <c r="I330" i="3" s="1"/>
  <c r="L330" i="3" s="1"/>
  <c r="E344" i="3"/>
  <c r="R331" i="3"/>
  <c r="M330" i="3" l="1"/>
  <c r="J331" i="3"/>
  <c r="I331" i="3" s="1"/>
  <c r="L331" i="3" s="1"/>
  <c r="E345" i="3"/>
  <c r="D345" i="3" s="1"/>
  <c r="C345" i="3" s="1"/>
  <c r="D344" i="3"/>
  <c r="C344" i="3" s="1"/>
  <c r="R332" i="3"/>
  <c r="J332" i="3" l="1"/>
  <c r="I332" i="3" s="1"/>
  <c r="L332" i="3" s="1"/>
  <c r="M331" i="3"/>
  <c r="E346" i="3"/>
  <c r="D346" i="3" s="1"/>
  <c r="C346" i="3" s="1"/>
  <c r="R333" i="3"/>
  <c r="M332" i="3" l="1"/>
  <c r="J333" i="3"/>
  <c r="I333" i="3" s="1"/>
  <c r="L333" i="3" s="1"/>
  <c r="E347" i="3"/>
  <c r="D347" i="3" s="1"/>
  <c r="C347" i="3" s="1"/>
  <c r="R334" i="3"/>
  <c r="M333" i="3" l="1"/>
  <c r="J334" i="3"/>
  <c r="I334" i="3" s="1"/>
  <c r="L334" i="3" s="1"/>
  <c r="E348" i="3"/>
  <c r="D348" i="3" s="1"/>
  <c r="C348" i="3" s="1"/>
  <c r="R335" i="3"/>
  <c r="J335" i="3" l="1"/>
  <c r="I335" i="3" s="1"/>
  <c r="L335" i="3" s="1"/>
  <c r="M334" i="3"/>
  <c r="E349" i="3"/>
  <c r="D349" i="3" s="1"/>
  <c r="C349" i="3" s="1"/>
  <c r="R336" i="3"/>
  <c r="M335" i="3" l="1"/>
  <c r="J336" i="3"/>
  <c r="I336" i="3" s="1"/>
  <c r="L336" i="3" s="1"/>
  <c r="E350" i="3"/>
  <c r="D350" i="3" s="1"/>
  <c r="C350" i="3" s="1"/>
  <c r="R337" i="3"/>
  <c r="J337" i="3" l="1"/>
  <c r="I337" i="3" s="1"/>
  <c r="L337" i="3" s="1"/>
  <c r="M336" i="3"/>
  <c r="E351" i="3"/>
  <c r="R338" i="3"/>
  <c r="J338" i="3" l="1"/>
  <c r="I338" i="3" s="1"/>
  <c r="L338" i="3" s="1"/>
  <c r="M337" i="3"/>
  <c r="E352" i="3"/>
  <c r="D352" i="3" s="1"/>
  <c r="C352" i="3" s="1"/>
  <c r="D351" i="3"/>
  <c r="C351" i="3" s="1"/>
  <c r="R339" i="3"/>
  <c r="M338" i="3" l="1"/>
  <c r="J339" i="3"/>
  <c r="I339" i="3" s="1"/>
  <c r="L339" i="3" s="1"/>
  <c r="E353" i="3"/>
  <c r="D353" i="3" s="1"/>
  <c r="C353" i="3" s="1"/>
  <c r="R340" i="3"/>
  <c r="M339" i="3" l="1"/>
  <c r="J340" i="3"/>
  <c r="I340" i="3" s="1"/>
  <c r="L340" i="3" s="1"/>
  <c r="E354" i="3"/>
  <c r="D354" i="3" s="1"/>
  <c r="C354" i="3" s="1"/>
  <c r="R341" i="3"/>
  <c r="M340" i="3" l="1"/>
  <c r="J341" i="3"/>
  <c r="I341" i="3" s="1"/>
  <c r="L341" i="3" s="1"/>
  <c r="E355" i="3"/>
  <c r="D355" i="3" s="1"/>
  <c r="C355" i="3" s="1"/>
  <c r="R342" i="3"/>
  <c r="M341" i="3" l="1"/>
  <c r="J342" i="3"/>
  <c r="I342" i="3" s="1"/>
  <c r="L342" i="3" s="1"/>
  <c r="E356" i="3"/>
  <c r="D356" i="3" s="1"/>
  <c r="C356" i="3" s="1"/>
  <c r="R343" i="3"/>
  <c r="J343" i="3" l="1"/>
  <c r="I343" i="3" s="1"/>
  <c r="L343" i="3" s="1"/>
  <c r="M342" i="3"/>
  <c r="E357" i="3"/>
  <c r="D357" i="3" s="1"/>
  <c r="C357" i="3" s="1"/>
  <c r="R344" i="3"/>
  <c r="J344" i="3" l="1"/>
  <c r="I344" i="3" s="1"/>
  <c r="L344" i="3" s="1"/>
  <c r="M343" i="3"/>
  <c r="E358" i="3"/>
  <c r="D358" i="3" s="1"/>
  <c r="C358" i="3" s="1"/>
  <c r="R345" i="3"/>
  <c r="M344" i="3" l="1"/>
  <c r="J345" i="3"/>
  <c r="I345" i="3" s="1"/>
  <c r="L345" i="3" s="1"/>
  <c r="E359" i="3"/>
  <c r="D359" i="3" s="1"/>
  <c r="C359" i="3" s="1"/>
  <c r="R346" i="3"/>
  <c r="J346" i="3" l="1"/>
  <c r="I346" i="3" s="1"/>
  <c r="L346" i="3" s="1"/>
  <c r="M345" i="3"/>
  <c r="E360" i="3"/>
  <c r="D360" i="3" s="1"/>
  <c r="C360" i="3" s="1"/>
  <c r="R347" i="3"/>
  <c r="J347" i="3" l="1"/>
  <c r="I347" i="3" s="1"/>
  <c r="L347" i="3" s="1"/>
  <c r="M346" i="3"/>
  <c r="E361" i="3"/>
  <c r="D361" i="3" s="1"/>
  <c r="C361" i="3" s="1"/>
  <c r="R348" i="3"/>
  <c r="J348" i="3" l="1"/>
  <c r="I348" i="3" s="1"/>
  <c r="L348" i="3" s="1"/>
  <c r="M347" i="3"/>
  <c r="E362" i="3"/>
  <c r="E363" i="3" s="1"/>
  <c r="D363" i="3" s="1"/>
  <c r="C363" i="3" s="1"/>
  <c r="R349" i="3"/>
  <c r="M348" i="3" l="1"/>
  <c r="D362" i="3"/>
  <c r="C362" i="3" s="1"/>
  <c r="J349" i="3"/>
  <c r="I349" i="3" s="1"/>
  <c r="L349" i="3" s="1"/>
  <c r="R350" i="3"/>
  <c r="J350" i="3" l="1"/>
  <c r="I350" i="3" s="1"/>
  <c r="L350" i="3" s="1"/>
  <c r="M349" i="3"/>
  <c r="R351" i="3"/>
  <c r="M350" i="3" l="1"/>
  <c r="J351" i="3"/>
  <c r="I351" i="3" s="1"/>
  <c r="L351" i="3" s="1"/>
  <c r="R352" i="3"/>
  <c r="M351" i="3" l="1"/>
  <c r="J352" i="3"/>
  <c r="I352" i="3" s="1"/>
  <c r="L352" i="3" s="1"/>
  <c r="R353" i="3"/>
  <c r="M352" i="3" l="1"/>
  <c r="J353" i="3"/>
  <c r="I353" i="3" s="1"/>
  <c r="L353" i="3" s="1"/>
  <c r="R354" i="3"/>
  <c r="J354" i="3" l="1"/>
  <c r="I354" i="3" s="1"/>
  <c r="L354" i="3" s="1"/>
  <c r="M353" i="3"/>
  <c r="R355" i="3"/>
  <c r="J355" i="3" l="1"/>
  <c r="I355" i="3" s="1"/>
  <c r="L355" i="3" s="1"/>
  <c r="M354" i="3"/>
  <c r="R356" i="3"/>
  <c r="J356" i="3" l="1"/>
  <c r="I356" i="3" s="1"/>
  <c r="L356" i="3" s="1"/>
  <c r="M355" i="3"/>
  <c r="R357" i="3"/>
  <c r="M356" i="3" l="1"/>
  <c r="J357" i="3"/>
  <c r="I357" i="3" s="1"/>
  <c r="L357" i="3" s="1"/>
  <c r="R358" i="3"/>
  <c r="J358" i="3" l="1"/>
  <c r="I358" i="3" s="1"/>
  <c r="L358" i="3" s="1"/>
  <c r="M357" i="3"/>
  <c r="R359" i="3"/>
  <c r="M358" i="3" l="1"/>
  <c r="J359" i="3"/>
  <c r="I359" i="3" s="1"/>
  <c r="L359" i="3" s="1"/>
  <c r="R360" i="3"/>
  <c r="M359" i="3" l="1"/>
  <c r="J360" i="3"/>
  <c r="I360" i="3" s="1"/>
  <c r="L360" i="3" s="1"/>
  <c r="R361" i="3"/>
  <c r="J361" i="3" l="1"/>
  <c r="I361" i="3" s="1"/>
  <c r="L361" i="3" s="1"/>
  <c r="M360" i="3"/>
  <c r="R363" i="3"/>
  <c r="R362" i="3"/>
  <c r="J362" i="3" l="1"/>
  <c r="I362" i="3" s="1"/>
  <c r="L362" i="3" s="1"/>
  <c r="M361" i="3"/>
  <c r="M362" i="3" l="1"/>
  <c r="M363" i="3" l="1"/>
  <c r="C15" i="1" s="1"/>
  <c r="C16" i="1" s="1"/>
  <c r="W4" i="3" s="1"/>
  <c r="U5" i="3" s="1"/>
  <c r="J363" i="3"/>
  <c r="I363" i="3" s="1"/>
  <c r="L363" i="3" s="1"/>
  <c r="L3" i="3" s="1"/>
  <c r="D11" i="1" l="1"/>
  <c r="C17" i="1" s="1"/>
  <c r="T4" i="3"/>
  <c r="T5" i="3" l="1"/>
  <c r="T6" i="3" s="1"/>
  <c r="T7" i="3" s="1"/>
  <c r="T8" i="3" s="1"/>
  <c r="T9" i="3" s="1"/>
  <c r="T10" i="3" s="1"/>
  <c r="T11" i="3" s="1"/>
  <c r="T12" i="3" s="1"/>
  <c r="T13" i="3" s="1"/>
  <c r="T14" i="3" s="1"/>
  <c r="T15" i="3" s="1"/>
  <c r="T16" i="3" s="1"/>
  <c r="T17" i="3" s="1"/>
  <c r="T18" i="3" s="1"/>
  <c r="T19" i="3" s="1"/>
  <c r="T20" i="3" s="1"/>
  <c r="T21" i="3" s="1"/>
  <c r="T22" i="3" s="1"/>
  <c r="T23" i="3" s="1"/>
  <c r="T24" i="3" s="1"/>
  <c r="T25" i="3" s="1"/>
  <c r="T26" i="3" s="1"/>
  <c r="T27" i="3" s="1"/>
  <c r="T28" i="3" s="1"/>
  <c r="T29" i="3" s="1"/>
  <c r="T30" i="3" s="1"/>
  <c r="T31" i="3" s="1"/>
  <c r="T32" i="3" s="1"/>
  <c r="T33" i="3" s="1"/>
  <c r="T34" i="3" s="1"/>
  <c r="T35" i="3" s="1"/>
  <c r="T36" i="3" s="1"/>
  <c r="T37" i="3" s="1"/>
  <c r="T38" i="3" s="1"/>
  <c r="T39" i="3" s="1"/>
  <c r="T40" i="3" s="1"/>
  <c r="T41" i="3" s="1"/>
  <c r="T42" i="3" s="1"/>
  <c r="T43" i="3" s="1"/>
  <c r="T44" i="3" s="1"/>
  <c r="T45" i="3" s="1"/>
  <c r="T46" i="3" s="1"/>
  <c r="T47" i="3" s="1"/>
  <c r="T48" i="3" s="1"/>
  <c r="T49" i="3" s="1"/>
  <c r="T50" i="3" s="1"/>
  <c r="T51" i="3" s="1"/>
  <c r="T52" i="3" s="1"/>
  <c r="T53" i="3" s="1"/>
  <c r="T54" i="3" s="1"/>
  <c r="T55" i="3" s="1"/>
  <c r="T56" i="3" s="1"/>
  <c r="T57" i="3" s="1"/>
  <c r="T58" i="3" s="1"/>
  <c r="T59" i="3" s="1"/>
  <c r="T60" i="3" s="1"/>
  <c r="T61" i="3" s="1"/>
  <c r="T62" i="3" s="1"/>
  <c r="T63" i="3" s="1"/>
  <c r="T64" i="3" s="1"/>
  <c r="T65" i="3" s="1"/>
  <c r="T66" i="3" s="1"/>
  <c r="T67" i="3" s="1"/>
  <c r="T68" i="3" s="1"/>
  <c r="T69" i="3" s="1"/>
  <c r="T70" i="3" s="1"/>
  <c r="T71" i="3" s="1"/>
  <c r="T72" i="3" s="1"/>
  <c r="T73" i="3" s="1"/>
  <c r="T74" i="3" s="1"/>
  <c r="T75" i="3" s="1"/>
  <c r="T76" i="3" s="1"/>
  <c r="T77" i="3" s="1"/>
  <c r="T78" i="3" s="1"/>
  <c r="T79" i="3" s="1"/>
  <c r="T80" i="3" s="1"/>
  <c r="T81" i="3" s="1"/>
  <c r="T82" i="3" s="1"/>
  <c r="T83" i="3" s="1"/>
  <c r="T84" i="3" s="1"/>
  <c r="T85" i="3" s="1"/>
  <c r="T86" i="3" s="1"/>
  <c r="T87" i="3" s="1"/>
  <c r="T88" i="3" s="1"/>
  <c r="T89" i="3" s="1"/>
  <c r="T90" i="3" s="1"/>
  <c r="T91" i="3" s="1"/>
  <c r="T92" i="3" s="1"/>
  <c r="T93" i="3" s="1"/>
  <c r="T94" i="3" s="1"/>
  <c r="T95" i="3" s="1"/>
  <c r="T96" i="3" s="1"/>
  <c r="T97" i="3" s="1"/>
  <c r="T98" i="3" s="1"/>
  <c r="T99" i="3" s="1"/>
  <c r="T100" i="3" s="1"/>
  <c r="T101" i="3" s="1"/>
  <c r="T102" i="3" s="1"/>
  <c r="T103" i="3" s="1"/>
  <c r="T104" i="3" s="1"/>
  <c r="T105" i="3" s="1"/>
  <c r="T106" i="3" s="1"/>
  <c r="T107" i="3" s="1"/>
  <c r="T108" i="3" s="1"/>
  <c r="T109" i="3" s="1"/>
  <c r="T110" i="3" s="1"/>
  <c r="T111" i="3" s="1"/>
  <c r="T112" i="3" s="1"/>
  <c r="T113" i="3" s="1"/>
  <c r="T114" i="3" s="1"/>
  <c r="T115" i="3" s="1"/>
  <c r="T116" i="3" s="1"/>
  <c r="T117" i="3" s="1"/>
  <c r="T118" i="3" s="1"/>
  <c r="T119" i="3" s="1"/>
  <c r="T120" i="3" s="1"/>
  <c r="T121" i="3" s="1"/>
  <c r="T122" i="3" s="1"/>
  <c r="T123" i="3" s="1"/>
  <c r="T124" i="3" s="1"/>
  <c r="T125" i="3" s="1"/>
  <c r="T126" i="3" s="1"/>
  <c r="T127" i="3" s="1"/>
  <c r="T128" i="3" s="1"/>
  <c r="T129" i="3" s="1"/>
  <c r="T130" i="3" s="1"/>
  <c r="T131" i="3" s="1"/>
  <c r="T132" i="3" s="1"/>
  <c r="T133" i="3" s="1"/>
  <c r="T134" i="3" s="1"/>
  <c r="T135" i="3" s="1"/>
  <c r="T136" i="3" s="1"/>
  <c r="T137" i="3" s="1"/>
  <c r="T138" i="3" s="1"/>
  <c r="T139" i="3" s="1"/>
  <c r="T140" i="3" s="1"/>
  <c r="T141" i="3" s="1"/>
  <c r="T142" i="3" s="1"/>
  <c r="T143" i="3" s="1"/>
  <c r="T144" i="3" s="1"/>
  <c r="T145" i="3" s="1"/>
  <c r="T146" i="3" s="1"/>
  <c r="T147" i="3" s="1"/>
  <c r="T148" i="3" s="1"/>
  <c r="T149" i="3" s="1"/>
  <c r="T150" i="3" s="1"/>
  <c r="T151" i="3" s="1"/>
  <c r="T152" i="3" s="1"/>
  <c r="T153" i="3" s="1"/>
  <c r="T154" i="3" s="1"/>
  <c r="T155" i="3" s="1"/>
  <c r="T156" i="3" s="1"/>
  <c r="T157" i="3" s="1"/>
  <c r="T158" i="3" s="1"/>
  <c r="T159" i="3" s="1"/>
  <c r="T160" i="3" s="1"/>
  <c r="T161" i="3" s="1"/>
  <c r="T162" i="3" s="1"/>
  <c r="T163" i="3" s="1"/>
  <c r="T164" i="3" s="1"/>
  <c r="T165" i="3" s="1"/>
  <c r="T166" i="3" s="1"/>
  <c r="T167" i="3" s="1"/>
  <c r="T168" i="3" s="1"/>
  <c r="T169" i="3" s="1"/>
  <c r="T170" i="3" s="1"/>
  <c r="T171" i="3" s="1"/>
  <c r="T172" i="3" s="1"/>
  <c r="T173" i="3" s="1"/>
  <c r="T174" i="3" s="1"/>
  <c r="T175" i="3" s="1"/>
  <c r="T176" i="3" s="1"/>
  <c r="T177" i="3" s="1"/>
  <c r="T178" i="3" s="1"/>
  <c r="T179" i="3" s="1"/>
  <c r="T180" i="3" s="1"/>
  <c r="T181" i="3" s="1"/>
  <c r="T182" i="3" s="1"/>
  <c r="T183" i="3" s="1"/>
  <c r="T184" i="3" s="1"/>
  <c r="T185" i="3" s="1"/>
  <c r="T186" i="3" s="1"/>
  <c r="T187" i="3" s="1"/>
  <c r="T188" i="3" s="1"/>
  <c r="T189" i="3" s="1"/>
  <c r="T190" i="3" s="1"/>
  <c r="T191" i="3" s="1"/>
  <c r="T192" i="3" s="1"/>
  <c r="T193" i="3" s="1"/>
  <c r="T194" i="3" s="1"/>
  <c r="T195" i="3" s="1"/>
  <c r="T196" i="3" s="1"/>
  <c r="T197" i="3" s="1"/>
  <c r="T198" i="3" s="1"/>
  <c r="T199" i="3" s="1"/>
  <c r="T200" i="3" s="1"/>
  <c r="T201" i="3" s="1"/>
  <c r="T202" i="3" s="1"/>
  <c r="T203" i="3" s="1"/>
  <c r="T204" i="3" s="1"/>
  <c r="T205" i="3" s="1"/>
  <c r="T206" i="3" s="1"/>
  <c r="T207" i="3" s="1"/>
  <c r="T208" i="3" s="1"/>
  <c r="T209" i="3" s="1"/>
  <c r="T210" i="3" s="1"/>
  <c r="T211" i="3" s="1"/>
  <c r="T212" i="3" s="1"/>
  <c r="T213" i="3" s="1"/>
  <c r="T214" i="3" s="1"/>
  <c r="T215" i="3" s="1"/>
  <c r="T216" i="3" s="1"/>
  <c r="T217" i="3" s="1"/>
  <c r="T218" i="3" s="1"/>
  <c r="T219" i="3" s="1"/>
  <c r="T220" i="3" s="1"/>
  <c r="T221" i="3" s="1"/>
  <c r="T222" i="3" s="1"/>
  <c r="T223" i="3" s="1"/>
  <c r="T224" i="3" s="1"/>
  <c r="T225" i="3" s="1"/>
  <c r="T226" i="3" s="1"/>
  <c r="T227" i="3" s="1"/>
  <c r="T228" i="3" s="1"/>
  <c r="T229" i="3" s="1"/>
  <c r="T230" i="3" s="1"/>
  <c r="T231" i="3" s="1"/>
  <c r="T232" i="3" s="1"/>
  <c r="T233" i="3" s="1"/>
  <c r="T234" i="3" s="1"/>
  <c r="T235" i="3" s="1"/>
  <c r="T236" i="3" s="1"/>
  <c r="T237" i="3" s="1"/>
  <c r="T238" i="3" s="1"/>
  <c r="T239" i="3" s="1"/>
  <c r="T240" i="3" s="1"/>
  <c r="T241" i="3" s="1"/>
  <c r="T242" i="3" s="1"/>
  <c r="T243" i="3" s="1"/>
  <c r="T244" i="3" s="1"/>
  <c r="T245" i="3" s="1"/>
  <c r="T246" i="3" s="1"/>
  <c r="T247" i="3" s="1"/>
  <c r="T248" i="3" s="1"/>
  <c r="T249" i="3" s="1"/>
  <c r="T250" i="3" s="1"/>
  <c r="T251" i="3" s="1"/>
  <c r="T252" i="3" s="1"/>
  <c r="T253" i="3" s="1"/>
  <c r="T254" i="3" s="1"/>
  <c r="T255" i="3" s="1"/>
  <c r="T256" i="3" s="1"/>
  <c r="T257" i="3" s="1"/>
  <c r="T258" i="3" s="1"/>
  <c r="T259" i="3" s="1"/>
  <c r="T260" i="3" s="1"/>
  <c r="T261" i="3" s="1"/>
  <c r="T262" i="3" s="1"/>
  <c r="T263" i="3" s="1"/>
  <c r="T264" i="3" s="1"/>
  <c r="T265" i="3" s="1"/>
  <c r="T266" i="3" s="1"/>
  <c r="T267" i="3" s="1"/>
  <c r="T268" i="3" s="1"/>
  <c r="T269" i="3" s="1"/>
  <c r="T270" i="3" s="1"/>
  <c r="T271" i="3" s="1"/>
  <c r="T272" i="3" s="1"/>
  <c r="T273" i="3" s="1"/>
  <c r="T274" i="3" s="1"/>
  <c r="T275" i="3" s="1"/>
  <c r="T276" i="3" s="1"/>
  <c r="T277" i="3" s="1"/>
  <c r="T278" i="3" s="1"/>
  <c r="T279" i="3" s="1"/>
  <c r="T280" i="3" s="1"/>
  <c r="T281" i="3" s="1"/>
  <c r="T282" i="3" s="1"/>
  <c r="T283" i="3" s="1"/>
  <c r="T284" i="3" s="1"/>
  <c r="T285" i="3" s="1"/>
  <c r="T286" i="3" s="1"/>
  <c r="T287" i="3" s="1"/>
  <c r="T288" i="3" s="1"/>
  <c r="T289" i="3" s="1"/>
  <c r="T290" i="3" s="1"/>
  <c r="T291" i="3" s="1"/>
  <c r="T292" i="3" s="1"/>
  <c r="T293" i="3" s="1"/>
  <c r="T294" i="3" s="1"/>
  <c r="T295" i="3" s="1"/>
  <c r="T296" i="3" s="1"/>
  <c r="T297" i="3" s="1"/>
  <c r="T298" i="3" s="1"/>
  <c r="T299" i="3" s="1"/>
  <c r="T300" i="3" s="1"/>
  <c r="T301" i="3" s="1"/>
  <c r="T302" i="3" s="1"/>
  <c r="T303" i="3" s="1"/>
  <c r="T304" i="3" s="1"/>
  <c r="T305" i="3" s="1"/>
  <c r="T306" i="3" s="1"/>
  <c r="T307" i="3" s="1"/>
  <c r="T308" i="3" s="1"/>
  <c r="T309" i="3" s="1"/>
  <c r="T310" i="3" s="1"/>
  <c r="T311" i="3" s="1"/>
  <c r="T312" i="3" s="1"/>
  <c r="T313" i="3" s="1"/>
  <c r="T314" i="3" s="1"/>
  <c r="T315" i="3" s="1"/>
  <c r="T316" i="3" s="1"/>
  <c r="T317" i="3" s="1"/>
  <c r="T318" i="3" s="1"/>
  <c r="T319" i="3" s="1"/>
  <c r="T320" i="3" s="1"/>
  <c r="T321" i="3" s="1"/>
  <c r="T322" i="3" s="1"/>
  <c r="T323" i="3" s="1"/>
  <c r="T324" i="3" s="1"/>
  <c r="T325" i="3" s="1"/>
  <c r="T326" i="3" s="1"/>
  <c r="T327" i="3" s="1"/>
  <c r="T328" i="3" s="1"/>
  <c r="T329" i="3" s="1"/>
  <c r="T330" i="3" s="1"/>
  <c r="T331" i="3" s="1"/>
  <c r="T332" i="3" s="1"/>
  <c r="T333" i="3" s="1"/>
  <c r="T334" i="3" s="1"/>
  <c r="T335" i="3" s="1"/>
  <c r="T336" i="3" s="1"/>
  <c r="T337" i="3" s="1"/>
  <c r="T338" i="3" s="1"/>
  <c r="T339" i="3" s="1"/>
  <c r="T340" i="3" s="1"/>
  <c r="T341" i="3" s="1"/>
  <c r="T342" i="3" s="1"/>
  <c r="T343" i="3" s="1"/>
  <c r="T344" i="3" s="1"/>
  <c r="T345" i="3" s="1"/>
  <c r="T346" i="3" s="1"/>
  <c r="T347" i="3" s="1"/>
  <c r="T348" i="3" s="1"/>
  <c r="T349" i="3" s="1"/>
  <c r="T350" i="3" s="1"/>
  <c r="T351" i="3" s="1"/>
  <c r="T352" i="3" s="1"/>
  <c r="T353" i="3" s="1"/>
  <c r="T354" i="3" s="1"/>
  <c r="T355" i="3" s="1"/>
  <c r="T356" i="3" s="1"/>
  <c r="T357" i="3" s="1"/>
  <c r="T358" i="3" s="1"/>
  <c r="T359" i="3" s="1"/>
  <c r="T360" i="3" s="1"/>
  <c r="T361" i="3" s="1"/>
  <c r="T362" i="3" s="1"/>
  <c r="T363" i="3" s="1"/>
  <c r="W5" i="3"/>
  <c r="U6" i="3" s="1"/>
  <c r="W6" i="3" l="1"/>
  <c r="U7" i="3" s="1"/>
  <c r="W7" i="3" l="1"/>
  <c r="U8" i="3" l="1"/>
  <c r="W8" i="3" s="1"/>
  <c r="U9" i="3" l="1"/>
  <c r="W9" i="3" s="1"/>
  <c r="U10" i="3" l="1"/>
  <c r="W10" i="3" s="1"/>
  <c r="U11" i="3" l="1"/>
  <c r="W11" i="3" s="1"/>
  <c r="U12" i="3" l="1"/>
  <c r="W12" i="3" s="1"/>
  <c r="U13" i="3" l="1"/>
  <c r="W13" i="3" s="1"/>
  <c r="U14" i="3" l="1"/>
  <c r="W14" i="3" s="1"/>
  <c r="U15" i="3" l="1"/>
  <c r="W15" i="3" s="1"/>
  <c r="U16" i="3" l="1"/>
  <c r="W16" i="3" s="1"/>
  <c r="U17" i="3" l="1"/>
  <c r="W17" i="3" s="1"/>
  <c r="U18" i="3" l="1"/>
  <c r="W18" i="3" s="1"/>
  <c r="U19" i="3" l="1"/>
  <c r="W19" i="3" s="1"/>
  <c r="U20" i="3" l="1"/>
  <c r="W20" i="3" s="1"/>
  <c r="U21" i="3" l="1"/>
  <c r="W21" i="3" s="1"/>
  <c r="U22" i="3" l="1"/>
  <c r="W22" i="3" s="1"/>
  <c r="U23" i="3" l="1"/>
  <c r="W23" i="3" s="1"/>
  <c r="U24" i="3" l="1"/>
  <c r="W24" i="3" s="1"/>
  <c r="U25" i="3" l="1"/>
  <c r="W25" i="3" s="1"/>
  <c r="U26" i="3" l="1"/>
  <c r="W26" i="3" s="1"/>
  <c r="U27" i="3" l="1"/>
  <c r="W27" i="3" s="1"/>
  <c r="U28" i="3" l="1"/>
  <c r="W28" i="3" s="1"/>
  <c r="U29" i="3" l="1"/>
  <c r="W29" i="3" s="1"/>
  <c r="U30" i="3" l="1"/>
  <c r="W30" i="3" s="1"/>
  <c r="U31" i="3" l="1"/>
  <c r="W31" i="3" s="1"/>
  <c r="U32" i="3" l="1"/>
  <c r="W32" i="3" s="1"/>
  <c r="U33" i="3" l="1"/>
  <c r="W33" i="3" s="1"/>
  <c r="U34" i="3" l="1"/>
  <c r="W34" i="3" s="1"/>
  <c r="U35" i="3" l="1"/>
  <c r="W35" i="3" s="1"/>
  <c r="U36" i="3" l="1"/>
  <c r="W36" i="3" s="1"/>
  <c r="U37" i="3" l="1"/>
  <c r="W37" i="3" s="1"/>
  <c r="U38" i="3" l="1"/>
  <c r="W38" i="3" s="1"/>
  <c r="U39" i="3" l="1"/>
  <c r="W39" i="3" s="1"/>
  <c r="U40" i="3" l="1"/>
  <c r="W40" i="3" s="1"/>
  <c r="U41" i="3" l="1"/>
  <c r="W41" i="3" s="1"/>
  <c r="U42" i="3" l="1"/>
  <c r="W42" i="3" s="1"/>
  <c r="U43" i="3" l="1"/>
  <c r="W43" i="3" s="1"/>
  <c r="U44" i="3" l="1"/>
  <c r="W44" i="3" s="1"/>
  <c r="U45" i="3" l="1"/>
  <c r="W45" i="3" s="1"/>
  <c r="U46" i="3" l="1"/>
  <c r="W46" i="3" s="1"/>
  <c r="U47" i="3" l="1"/>
  <c r="W47" i="3" s="1"/>
  <c r="U48" i="3" l="1"/>
  <c r="W48" i="3" s="1"/>
  <c r="U49" i="3" l="1"/>
  <c r="W49" i="3" s="1"/>
  <c r="U50" i="3" l="1"/>
  <c r="W50" i="3"/>
  <c r="U51" i="3" l="1"/>
  <c r="W51" i="3" s="1"/>
  <c r="U52" i="3" l="1"/>
  <c r="W52" i="3" s="1"/>
  <c r="U53" i="3" l="1"/>
  <c r="W53" i="3" s="1"/>
  <c r="U54" i="3" l="1"/>
  <c r="W54" i="3" s="1"/>
  <c r="U55" i="3" l="1"/>
  <c r="W55" i="3" s="1"/>
  <c r="U56" i="3" l="1"/>
  <c r="W56" i="3" s="1"/>
  <c r="U57" i="3" l="1"/>
  <c r="W57" i="3" s="1"/>
  <c r="U58" i="3" l="1"/>
  <c r="W58" i="3" s="1"/>
  <c r="U59" i="3" l="1"/>
  <c r="W59" i="3" s="1"/>
  <c r="U60" i="3" l="1"/>
  <c r="W60" i="3" s="1"/>
  <c r="U61" i="3" l="1"/>
  <c r="W61" i="3" s="1"/>
  <c r="U62" i="3" l="1"/>
  <c r="W62" i="3" s="1"/>
  <c r="U63" i="3" l="1"/>
  <c r="W63" i="3" s="1"/>
  <c r="U64" i="3" l="1"/>
  <c r="W64" i="3" s="1"/>
  <c r="U65" i="3" l="1"/>
  <c r="W65" i="3" s="1"/>
  <c r="U66" i="3" l="1"/>
  <c r="W66" i="3" s="1"/>
  <c r="U67" i="3" l="1"/>
  <c r="W67" i="3" s="1"/>
  <c r="U68" i="3" l="1"/>
  <c r="W68" i="3" s="1"/>
  <c r="U69" i="3" l="1"/>
  <c r="W69" i="3" s="1"/>
  <c r="U70" i="3" l="1"/>
  <c r="W70" i="3" s="1"/>
  <c r="U71" i="3" l="1"/>
  <c r="W71" i="3" s="1"/>
  <c r="U72" i="3" l="1"/>
  <c r="W72" i="3" s="1"/>
  <c r="U73" i="3" l="1"/>
  <c r="W73" i="3" s="1"/>
  <c r="U74" i="3" l="1"/>
  <c r="W74" i="3" s="1"/>
  <c r="U75" i="3" l="1"/>
  <c r="W75" i="3" s="1"/>
  <c r="U76" i="3" l="1"/>
  <c r="W76" i="3" s="1"/>
  <c r="U77" i="3" l="1"/>
  <c r="W77" i="3" s="1"/>
  <c r="U78" i="3" l="1"/>
  <c r="W78" i="3" s="1"/>
  <c r="U79" i="3" l="1"/>
  <c r="W79" i="3" s="1"/>
  <c r="U80" i="3" l="1"/>
  <c r="W80" i="3" s="1"/>
  <c r="U81" i="3" l="1"/>
  <c r="W81" i="3" s="1"/>
  <c r="U82" i="3" l="1"/>
  <c r="W82" i="3" s="1"/>
  <c r="U83" i="3" l="1"/>
  <c r="W83" i="3" s="1"/>
  <c r="U84" i="3" l="1"/>
  <c r="W84" i="3" s="1"/>
  <c r="U85" i="3" l="1"/>
  <c r="W85" i="3" s="1"/>
  <c r="U86" i="3" l="1"/>
  <c r="W86" i="3" s="1"/>
  <c r="U87" i="3" l="1"/>
  <c r="W87" i="3" s="1"/>
  <c r="U88" i="3" l="1"/>
  <c r="W88" i="3" s="1"/>
  <c r="U89" i="3" l="1"/>
  <c r="W89" i="3" s="1"/>
  <c r="U90" i="3" l="1"/>
  <c r="W90" i="3" s="1"/>
  <c r="U91" i="3" l="1"/>
  <c r="W91" i="3" s="1"/>
  <c r="U92" i="3" l="1"/>
  <c r="W92" i="3" s="1"/>
  <c r="U93" i="3" l="1"/>
  <c r="W93" i="3" s="1"/>
  <c r="U94" i="3" l="1"/>
  <c r="W94" i="3" s="1"/>
  <c r="U95" i="3" l="1"/>
  <c r="W95" i="3" s="1"/>
  <c r="U96" i="3" l="1"/>
  <c r="W96" i="3" s="1"/>
  <c r="U97" i="3" l="1"/>
  <c r="W97" i="3" s="1"/>
  <c r="U98" i="3" l="1"/>
  <c r="W98" i="3" s="1"/>
  <c r="U99" i="3" l="1"/>
  <c r="W99" i="3" s="1"/>
  <c r="U100" i="3" l="1"/>
  <c r="W100" i="3" s="1"/>
  <c r="U101" i="3" l="1"/>
  <c r="W101" i="3" s="1"/>
  <c r="U102" i="3" l="1"/>
  <c r="W102" i="3" s="1"/>
  <c r="U103" i="3" l="1"/>
  <c r="W103" i="3" s="1"/>
  <c r="U104" i="3" l="1"/>
  <c r="W104" i="3" s="1"/>
  <c r="U105" i="3" l="1"/>
  <c r="W105" i="3" s="1"/>
  <c r="U106" i="3" l="1"/>
  <c r="W106" i="3" s="1"/>
  <c r="U107" i="3" l="1"/>
  <c r="W107" i="3" s="1"/>
  <c r="U108" i="3" l="1"/>
  <c r="W108" i="3" s="1"/>
  <c r="U109" i="3" l="1"/>
  <c r="W109" i="3" s="1"/>
  <c r="U110" i="3" l="1"/>
  <c r="W110" i="3" s="1"/>
  <c r="U111" i="3" l="1"/>
  <c r="W111" i="3" s="1"/>
  <c r="U112" i="3" l="1"/>
  <c r="W112" i="3" s="1"/>
  <c r="U113" i="3" l="1"/>
  <c r="W113" i="3" s="1"/>
  <c r="U114" i="3" l="1"/>
  <c r="W114" i="3" s="1"/>
  <c r="U115" i="3" l="1"/>
  <c r="W115" i="3" s="1"/>
  <c r="U116" i="3" l="1"/>
  <c r="W116" i="3" s="1"/>
  <c r="U117" i="3" l="1"/>
  <c r="W117" i="3" s="1"/>
  <c r="U118" i="3" l="1"/>
  <c r="W118" i="3" s="1"/>
  <c r="U119" i="3" l="1"/>
  <c r="W119" i="3" s="1"/>
  <c r="U120" i="3" l="1"/>
  <c r="W120" i="3" s="1"/>
  <c r="U121" i="3" l="1"/>
  <c r="W121" i="3" s="1"/>
  <c r="U122" i="3" l="1"/>
  <c r="W122" i="3" s="1"/>
  <c r="U123" i="3" l="1"/>
  <c r="W123" i="3" s="1"/>
  <c r="U124" i="3" l="1"/>
  <c r="W124" i="3" s="1"/>
  <c r="U125" i="3" l="1"/>
  <c r="W125" i="3" s="1"/>
  <c r="U126" i="3" l="1"/>
  <c r="W126" i="3" s="1"/>
  <c r="U127" i="3" l="1"/>
  <c r="W127" i="3" s="1"/>
  <c r="U128" i="3" l="1"/>
  <c r="W128" i="3" s="1"/>
  <c r="U129" i="3" l="1"/>
  <c r="W129" i="3" s="1"/>
  <c r="U130" i="3" l="1"/>
  <c r="W130" i="3" s="1"/>
  <c r="U131" i="3" l="1"/>
  <c r="W131" i="3" s="1"/>
  <c r="U132" i="3" l="1"/>
  <c r="W132" i="3" s="1"/>
  <c r="U133" i="3" l="1"/>
  <c r="W133" i="3" s="1"/>
  <c r="U134" i="3" l="1"/>
  <c r="W134" i="3" s="1"/>
  <c r="U135" i="3" l="1"/>
  <c r="W135" i="3" s="1"/>
  <c r="U136" i="3" l="1"/>
  <c r="W136" i="3" s="1"/>
  <c r="U137" i="3" l="1"/>
  <c r="W137" i="3" s="1"/>
  <c r="U138" i="3" l="1"/>
  <c r="W138" i="3" s="1"/>
  <c r="U139" i="3" l="1"/>
  <c r="W139" i="3" s="1"/>
  <c r="U140" i="3" l="1"/>
  <c r="W140" i="3" s="1"/>
  <c r="U141" i="3" l="1"/>
  <c r="W141" i="3" s="1"/>
  <c r="U142" i="3" l="1"/>
  <c r="W142" i="3" s="1"/>
  <c r="U143" i="3" l="1"/>
  <c r="W143" i="3" s="1"/>
  <c r="U144" i="3" l="1"/>
  <c r="W144" i="3" s="1"/>
  <c r="U145" i="3" l="1"/>
  <c r="W145" i="3" s="1"/>
  <c r="U146" i="3" l="1"/>
  <c r="W146" i="3" s="1"/>
  <c r="U147" i="3" l="1"/>
  <c r="W147" i="3" s="1"/>
  <c r="U148" i="3" l="1"/>
  <c r="W148" i="3" s="1"/>
  <c r="U149" i="3" l="1"/>
  <c r="W149" i="3" s="1"/>
  <c r="U150" i="3" l="1"/>
  <c r="W150" i="3" s="1"/>
  <c r="U151" i="3" l="1"/>
  <c r="W151" i="3" s="1"/>
  <c r="U152" i="3" l="1"/>
  <c r="W152" i="3" s="1"/>
  <c r="U153" i="3" l="1"/>
  <c r="W153" i="3" s="1"/>
  <c r="U154" i="3" l="1"/>
  <c r="W154" i="3" s="1"/>
  <c r="U155" i="3" l="1"/>
  <c r="W155" i="3" s="1"/>
  <c r="U156" i="3" l="1"/>
  <c r="W156" i="3" s="1"/>
  <c r="U157" i="3" l="1"/>
  <c r="W157" i="3" s="1"/>
  <c r="U158" i="3" l="1"/>
  <c r="W158" i="3" s="1"/>
  <c r="U159" i="3" l="1"/>
  <c r="W159" i="3" s="1"/>
  <c r="U160" i="3" l="1"/>
  <c r="W160" i="3" s="1"/>
  <c r="U161" i="3" l="1"/>
  <c r="W161" i="3" s="1"/>
  <c r="U162" i="3" l="1"/>
  <c r="W162" i="3" s="1"/>
  <c r="U163" i="3" l="1"/>
  <c r="W163" i="3" s="1"/>
  <c r="U164" i="3" l="1"/>
  <c r="W164" i="3" s="1"/>
  <c r="U165" i="3" l="1"/>
  <c r="W165" i="3" s="1"/>
  <c r="U166" i="3" l="1"/>
  <c r="W166" i="3" s="1"/>
  <c r="U167" i="3" l="1"/>
  <c r="W167" i="3" s="1"/>
  <c r="U168" i="3" l="1"/>
  <c r="W168" i="3" s="1"/>
  <c r="U169" i="3" l="1"/>
  <c r="W169" i="3" s="1"/>
  <c r="U170" i="3" l="1"/>
  <c r="W170" i="3" s="1"/>
  <c r="U171" i="3" l="1"/>
  <c r="W171" i="3" s="1"/>
  <c r="U172" i="3" l="1"/>
  <c r="W172" i="3" s="1"/>
  <c r="U173" i="3" l="1"/>
  <c r="W173" i="3" s="1"/>
  <c r="U174" i="3" l="1"/>
  <c r="W174" i="3" s="1"/>
  <c r="U175" i="3" l="1"/>
  <c r="W175" i="3" s="1"/>
  <c r="U176" i="3" l="1"/>
  <c r="W176" i="3" s="1"/>
  <c r="U177" i="3" l="1"/>
  <c r="W177" i="3" s="1"/>
  <c r="U178" i="3" l="1"/>
  <c r="W178" i="3" s="1"/>
  <c r="U179" i="3" l="1"/>
  <c r="W179" i="3" s="1"/>
  <c r="U180" i="3" l="1"/>
  <c r="W180" i="3" s="1"/>
  <c r="U181" i="3" l="1"/>
  <c r="W181" i="3" s="1"/>
  <c r="U182" i="3" l="1"/>
  <c r="W182" i="3" s="1"/>
  <c r="U183" i="3" l="1"/>
  <c r="W183" i="3" s="1"/>
  <c r="U184" i="3" l="1"/>
  <c r="W184" i="3" s="1"/>
  <c r="U185" i="3" l="1"/>
  <c r="W185" i="3" s="1"/>
  <c r="U186" i="3" l="1"/>
  <c r="W186" i="3" s="1"/>
  <c r="U187" i="3" l="1"/>
  <c r="W187" i="3" s="1"/>
  <c r="U188" i="3" l="1"/>
  <c r="W188" i="3" s="1"/>
  <c r="U189" i="3" l="1"/>
  <c r="W189" i="3" s="1"/>
  <c r="U190" i="3" l="1"/>
  <c r="W190" i="3" s="1"/>
  <c r="U191" i="3" l="1"/>
  <c r="W191" i="3" s="1"/>
  <c r="U192" i="3" l="1"/>
  <c r="W192" i="3" s="1"/>
  <c r="U193" i="3" l="1"/>
  <c r="W193" i="3" s="1"/>
  <c r="U194" i="3" l="1"/>
  <c r="W194" i="3" s="1"/>
  <c r="U195" i="3" l="1"/>
  <c r="W195" i="3" s="1"/>
  <c r="U196" i="3" l="1"/>
  <c r="W196" i="3" s="1"/>
  <c r="U197" i="3" l="1"/>
  <c r="W197" i="3" s="1"/>
  <c r="U198" i="3" l="1"/>
  <c r="W198" i="3" s="1"/>
  <c r="U199" i="3" l="1"/>
  <c r="W199" i="3" s="1"/>
  <c r="U200" i="3" l="1"/>
  <c r="W200" i="3" s="1"/>
  <c r="U201" i="3" l="1"/>
  <c r="W201" i="3" s="1"/>
  <c r="U202" i="3" l="1"/>
  <c r="W202" i="3" s="1"/>
  <c r="U203" i="3" l="1"/>
  <c r="W203" i="3" s="1"/>
  <c r="U204" i="3" l="1"/>
  <c r="W204" i="3" s="1"/>
  <c r="U205" i="3" l="1"/>
  <c r="W205" i="3" s="1"/>
  <c r="U206" i="3" l="1"/>
  <c r="W206" i="3" s="1"/>
  <c r="U207" i="3" l="1"/>
  <c r="W207" i="3" s="1"/>
  <c r="U208" i="3" l="1"/>
  <c r="W208" i="3" s="1"/>
  <c r="U209" i="3" l="1"/>
  <c r="W209" i="3" s="1"/>
  <c r="U210" i="3" l="1"/>
  <c r="W210" i="3" s="1"/>
  <c r="U211" i="3" l="1"/>
  <c r="W211" i="3" s="1"/>
  <c r="U212" i="3" l="1"/>
  <c r="W212" i="3" s="1"/>
  <c r="U213" i="3" l="1"/>
  <c r="W213" i="3" s="1"/>
  <c r="U214" i="3" l="1"/>
  <c r="W214" i="3" s="1"/>
  <c r="U215" i="3" l="1"/>
  <c r="W215" i="3" s="1"/>
  <c r="U216" i="3" l="1"/>
  <c r="W216" i="3" s="1"/>
  <c r="U217" i="3" l="1"/>
  <c r="W217" i="3" s="1"/>
  <c r="U218" i="3" l="1"/>
  <c r="W218" i="3" s="1"/>
  <c r="U219" i="3" l="1"/>
  <c r="W219" i="3" s="1"/>
  <c r="U220" i="3" l="1"/>
  <c r="W220" i="3" s="1"/>
  <c r="U221" i="3" l="1"/>
  <c r="W221" i="3" s="1"/>
  <c r="U222" i="3" l="1"/>
  <c r="W222" i="3" s="1"/>
  <c r="U223" i="3" l="1"/>
  <c r="W223" i="3" s="1"/>
  <c r="U224" i="3" l="1"/>
  <c r="W224" i="3" s="1"/>
  <c r="U225" i="3" l="1"/>
  <c r="W225" i="3" s="1"/>
  <c r="U226" i="3" l="1"/>
  <c r="W226" i="3" s="1"/>
  <c r="U227" i="3" l="1"/>
  <c r="W227" i="3" s="1"/>
  <c r="U228" i="3" l="1"/>
  <c r="W228" i="3" s="1"/>
  <c r="U229" i="3" l="1"/>
  <c r="W229" i="3" s="1"/>
  <c r="U230" i="3" l="1"/>
  <c r="W230" i="3" s="1"/>
  <c r="U231" i="3" l="1"/>
  <c r="W231" i="3" s="1"/>
  <c r="U232" i="3" l="1"/>
  <c r="W232" i="3" s="1"/>
  <c r="U233" i="3" l="1"/>
  <c r="W233" i="3" s="1"/>
  <c r="U234" i="3" l="1"/>
  <c r="W234" i="3" s="1"/>
  <c r="U235" i="3" l="1"/>
  <c r="W235" i="3" s="1"/>
  <c r="U236" i="3" l="1"/>
  <c r="W236" i="3" s="1"/>
  <c r="U237" i="3" l="1"/>
  <c r="W237" i="3" s="1"/>
  <c r="U238" i="3" l="1"/>
  <c r="W238" i="3" s="1"/>
  <c r="U239" i="3" l="1"/>
  <c r="W239" i="3" s="1"/>
  <c r="U240" i="3" l="1"/>
  <c r="W240" i="3" s="1"/>
  <c r="U241" i="3" l="1"/>
  <c r="W241" i="3" s="1"/>
  <c r="U242" i="3" l="1"/>
  <c r="W242" i="3" s="1"/>
  <c r="U243" i="3" l="1"/>
  <c r="W243" i="3" s="1"/>
  <c r="U244" i="3" l="1"/>
  <c r="W244" i="3" s="1"/>
  <c r="U245" i="3" l="1"/>
  <c r="W245" i="3" s="1"/>
  <c r="U246" i="3" l="1"/>
  <c r="W246" i="3" s="1"/>
  <c r="U247" i="3" l="1"/>
  <c r="W247" i="3" s="1"/>
  <c r="U248" i="3" l="1"/>
  <c r="W248" i="3" s="1"/>
  <c r="U249" i="3" l="1"/>
  <c r="W249" i="3" s="1"/>
  <c r="U250" i="3" l="1"/>
  <c r="W250" i="3" s="1"/>
  <c r="U251" i="3" l="1"/>
  <c r="W251" i="3" s="1"/>
  <c r="U252" i="3" l="1"/>
  <c r="W252" i="3" s="1"/>
  <c r="U253" i="3" l="1"/>
  <c r="W253" i="3" s="1"/>
  <c r="U254" i="3" l="1"/>
  <c r="W254" i="3" s="1"/>
  <c r="U255" i="3" l="1"/>
  <c r="W255" i="3" s="1"/>
  <c r="U256" i="3" l="1"/>
  <c r="W256" i="3" s="1"/>
  <c r="U257" i="3" l="1"/>
  <c r="W257" i="3" s="1"/>
  <c r="U258" i="3" l="1"/>
  <c r="W258" i="3" s="1"/>
  <c r="U259" i="3" l="1"/>
  <c r="W259" i="3" s="1"/>
  <c r="U260" i="3" l="1"/>
  <c r="W260" i="3" s="1"/>
  <c r="U261" i="3" l="1"/>
  <c r="W261" i="3" s="1"/>
  <c r="U262" i="3" l="1"/>
  <c r="W262" i="3" s="1"/>
  <c r="U263" i="3" l="1"/>
  <c r="W263" i="3" s="1"/>
  <c r="U264" i="3" l="1"/>
  <c r="W264" i="3" s="1"/>
  <c r="U265" i="3" l="1"/>
  <c r="W265" i="3" s="1"/>
  <c r="U266" i="3" l="1"/>
  <c r="W266" i="3" s="1"/>
  <c r="U267" i="3" l="1"/>
  <c r="W267" i="3" s="1"/>
  <c r="U268" i="3" l="1"/>
  <c r="W268" i="3" s="1"/>
  <c r="U269" i="3" l="1"/>
  <c r="W269" i="3" s="1"/>
  <c r="U270" i="3" l="1"/>
  <c r="W270" i="3" s="1"/>
  <c r="U271" i="3" l="1"/>
  <c r="W271" i="3" s="1"/>
  <c r="U272" i="3" l="1"/>
  <c r="W272" i="3" s="1"/>
  <c r="U273" i="3" l="1"/>
  <c r="W273" i="3" s="1"/>
  <c r="U274" i="3" l="1"/>
  <c r="W274" i="3" s="1"/>
  <c r="U275" i="3" l="1"/>
  <c r="W275" i="3" s="1"/>
  <c r="U276" i="3" l="1"/>
  <c r="W276" i="3" s="1"/>
  <c r="U277" i="3" l="1"/>
  <c r="W277" i="3" s="1"/>
  <c r="U278" i="3" l="1"/>
  <c r="W278" i="3" s="1"/>
  <c r="U279" i="3" l="1"/>
  <c r="W279" i="3" s="1"/>
  <c r="U280" i="3" l="1"/>
  <c r="W280" i="3" s="1"/>
  <c r="U281" i="3" l="1"/>
  <c r="W281" i="3" s="1"/>
  <c r="U282" i="3" l="1"/>
  <c r="W282" i="3" s="1"/>
  <c r="U283" i="3" l="1"/>
  <c r="W283" i="3" s="1"/>
  <c r="U284" i="3" l="1"/>
  <c r="W284" i="3" s="1"/>
  <c r="U285" i="3" l="1"/>
  <c r="W285" i="3" s="1"/>
  <c r="U286" i="3" l="1"/>
  <c r="W286" i="3" s="1"/>
  <c r="U287" i="3" l="1"/>
  <c r="W287" i="3" s="1"/>
  <c r="U288" i="3" l="1"/>
  <c r="W288" i="3" s="1"/>
  <c r="U289" i="3" l="1"/>
  <c r="W289" i="3" s="1"/>
  <c r="U290" i="3" l="1"/>
  <c r="W290" i="3" s="1"/>
  <c r="U291" i="3" l="1"/>
  <c r="W291" i="3" s="1"/>
  <c r="U292" i="3" l="1"/>
  <c r="W292" i="3" s="1"/>
  <c r="U293" i="3" l="1"/>
  <c r="W293" i="3" s="1"/>
  <c r="U294" i="3" l="1"/>
  <c r="W294" i="3" s="1"/>
  <c r="U295" i="3" l="1"/>
  <c r="W295" i="3" s="1"/>
  <c r="U296" i="3" l="1"/>
  <c r="W296" i="3" s="1"/>
  <c r="U297" i="3" l="1"/>
  <c r="W297" i="3" s="1"/>
  <c r="U298" i="3" l="1"/>
  <c r="W298" i="3" s="1"/>
  <c r="U299" i="3" l="1"/>
  <c r="W299" i="3" s="1"/>
  <c r="U300" i="3" l="1"/>
  <c r="W300" i="3" s="1"/>
  <c r="U301" i="3" l="1"/>
  <c r="W301" i="3" s="1"/>
  <c r="U302" i="3" l="1"/>
  <c r="W302" i="3" s="1"/>
  <c r="U303" i="3" l="1"/>
  <c r="W303" i="3" s="1"/>
  <c r="U304" i="3" l="1"/>
  <c r="W304" i="3" s="1"/>
  <c r="U305" i="3" l="1"/>
  <c r="W305" i="3" s="1"/>
  <c r="U306" i="3" l="1"/>
  <c r="W306" i="3" s="1"/>
  <c r="U307" i="3" l="1"/>
  <c r="W307" i="3" s="1"/>
  <c r="U308" i="3" l="1"/>
  <c r="W308" i="3" s="1"/>
  <c r="U309" i="3" l="1"/>
  <c r="W309" i="3" s="1"/>
  <c r="U310" i="3" l="1"/>
  <c r="W310" i="3" s="1"/>
  <c r="U311" i="3" l="1"/>
  <c r="W311" i="3" s="1"/>
  <c r="U312" i="3" l="1"/>
  <c r="W312" i="3" s="1"/>
  <c r="U313" i="3" l="1"/>
  <c r="W313" i="3" s="1"/>
  <c r="U314" i="3" l="1"/>
  <c r="W314" i="3" s="1"/>
  <c r="U315" i="3" l="1"/>
  <c r="W315" i="3" s="1"/>
  <c r="U316" i="3" l="1"/>
  <c r="W316" i="3" s="1"/>
  <c r="U317" i="3" l="1"/>
  <c r="W317" i="3" s="1"/>
  <c r="U318" i="3" l="1"/>
  <c r="W318" i="3" s="1"/>
  <c r="U319" i="3" l="1"/>
  <c r="W319" i="3" s="1"/>
  <c r="U320" i="3" l="1"/>
  <c r="W320" i="3" s="1"/>
  <c r="U321" i="3" l="1"/>
  <c r="W321" i="3" s="1"/>
  <c r="U322" i="3" l="1"/>
  <c r="W322" i="3" s="1"/>
  <c r="U323" i="3" l="1"/>
  <c r="W323" i="3" s="1"/>
  <c r="U324" i="3" l="1"/>
  <c r="W324" i="3" s="1"/>
  <c r="U325" i="3" l="1"/>
  <c r="W325" i="3" s="1"/>
  <c r="U326" i="3" l="1"/>
  <c r="W326" i="3" s="1"/>
  <c r="U327" i="3" l="1"/>
  <c r="W327" i="3" s="1"/>
  <c r="U328" i="3" l="1"/>
  <c r="W328" i="3" s="1"/>
  <c r="U329" i="3" l="1"/>
  <c r="W329" i="3" s="1"/>
  <c r="U330" i="3" l="1"/>
  <c r="W330" i="3" s="1"/>
  <c r="U331" i="3" l="1"/>
  <c r="W331" i="3" s="1"/>
  <c r="U332" i="3" l="1"/>
  <c r="W332" i="3" s="1"/>
  <c r="U333" i="3" l="1"/>
  <c r="W333" i="3" s="1"/>
  <c r="U334" i="3" l="1"/>
  <c r="W334" i="3" s="1"/>
  <c r="U335" i="3" l="1"/>
  <c r="W335" i="3" s="1"/>
  <c r="U336" i="3" l="1"/>
  <c r="W336" i="3" s="1"/>
  <c r="U337" i="3" l="1"/>
  <c r="W337" i="3" s="1"/>
  <c r="U338" i="3" l="1"/>
  <c r="W338" i="3" s="1"/>
  <c r="U339" i="3" l="1"/>
  <c r="W339" i="3" s="1"/>
  <c r="U340" i="3" l="1"/>
  <c r="W340" i="3" s="1"/>
  <c r="U341" i="3" l="1"/>
  <c r="W341" i="3" s="1"/>
  <c r="U342" i="3" l="1"/>
  <c r="W342" i="3" s="1"/>
  <c r="U343" i="3" l="1"/>
  <c r="W343" i="3" s="1"/>
  <c r="U344" i="3" l="1"/>
  <c r="W344" i="3" s="1"/>
  <c r="U345" i="3" l="1"/>
  <c r="W345" i="3" s="1"/>
  <c r="U346" i="3" l="1"/>
  <c r="W346" i="3" s="1"/>
  <c r="U347" i="3" l="1"/>
  <c r="W347" i="3" s="1"/>
  <c r="U348" i="3" l="1"/>
  <c r="W348" i="3" s="1"/>
  <c r="U349" i="3" l="1"/>
  <c r="W349" i="3" s="1"/>
  <c r="U350" i="3" l="1"/>
  <c r="W350" i="3" s="1"/>
  <c r="U351" i="3" l="1"/>
  <c r="W351" i="3" s="1"/>
  <c r="U352" i="3" l="1"/>
  <c r="W352" i="3" s="1"/>
  <c r="U353" i="3" l="1"/>
  <c r="W353" i="3" s="1"/>
  <c r="U354" i="3" l="1"/>
  <c r="W354" i="3" s="1"/>
  <c r="U355" i="3" l="1"/>
  <c r="W355" i="3" s="1"/>
  <c r="U356" i="3" l="1"/>
  <c r="W356" i="3" s="1"/>
  <c r="U357" i="3" l="1"/>
  <c r="W357" i="3" s="1"/>
  <c r="U358" i="3" l="1"/>
  <c r="W358" i="3" s="1"/>
  <c r="U359" i="3" l="1"/>
  <c r="W359" i="3" s="1"/>
  <c r="U360" i="3" l="1"/>
  <c r="W360" i="3" s="1"/>
  <c r="U361" i="3" l="1"/>
  <c r="W361" i="3" s="1"/>
  <c r="U362" i="3" l="1"/>
  <c r="W362" i="3" s="1"/>
  <c r="U363" i="3" l="1"/>
  <c r="W363" i="3" s="1"/>
</calcChain>
</file>

<file path=xl/sharedStrings.xml><?xml version="1.0" encoding="utf-8"?>
<sst xmlns="http://schemas.openxmlformats.org/spreadsheetml/2006/main" count="155" uniqueCount="99">
  <si>
    <t>Annual Interest Rate</t>
  </si>
  <si>
    <t>Amount Still Owed to Lender</t>
  </si>
  <si>
    <t>Months to go on Payments</t>
  </si>
  <si>
    <t>Changeable Cells</t>
  </si>
  <si>
    <t>Check</t>
  </si>
  <si>
    <t>OverPayment</t>
  </si>
  <si>
    <t>Profit</t>
  </si>
  <si>
    <t>Month End</t>
  </si>
  <si>
    <t>Added Pay</t>
  </si>
  <si>
    <t>New Balance</t>
  </si>
  <si>
    <t>Lookup Month</t>
  </si>
  <si>
    <t>months</t>
  </si>
  <si>
    <t>Surplus Funds after Repayment</t>
  </si>
  <si>
    <t>Savings Table</t>
  </si>
  <si>
    <t>Balance Carried Forward after Mortgage Repaid</t>
  </si>
  <si>
    <t>Mortgage Table</t>
  </si>
  <si>
    <t>Payment</t>
  </si>
  <si>
    <t>Capital</t>
  </si>
  <si>
    <t>Interest</t>
  </si>
  <si>
    <t>Capital &amp; Interest</t>
  </si>
  <si>
    <t>Standard</t>
  </si>
  <si>
    <t>Overpaid</t>
  </si>
  <si>
    <t>Balance Outstanding</t>
  </si>
  <si>
    <t>Payment (Mly)</t>
  </si>
  <si>
    <t>TOTAL</t>
  </si>
  <si>
    <t>INTEREST</t>
  </si>
  <si>
    <t>Mortgage</t>
  </si>
  <si>
    <t>Repaid</t>
  </si>
  <si>
    <t>Savings</t>
  </si>
  <si>
    <t>The Loan Calculator - Your Present details</t>
  </si>
  <si>
    <t>Monthly</t>
  </si>
  <si>
    <t>Original Loan</t>
  </si>
  <si>
    <t>YOU can change these cells</t>
  </si>
  <si>
    <t>(Works with any Currency)</t>
  </si>
  <si>
    <t>Over-Paying to Repay Early</t>
  </si>
  <si>
    <t>Paying off your Mortgage or Loan - My Best Solution</t>
  </si>
  <si>
    <t>Future Payments that I Propose</t>
  </si>
  <si>
    <t>Actual Total Cost</t>
  </si>
  <si>
    <t>Saved by Making Larger Payments</t>
  </si>
  <si>
    <t>Calculated Monthly Payments</t>
  </si>
  <si>
    <t>Overpayment / Underpayment</t>
  </si>
  <si>
    <t>Capital Paid</t>
  </si>
  <si>
    <t>Over your monthly obligation</t>
  </si>
  <si>
    <t>The Actual Overpayment you made</t>
  </si>
  <si>
    <t>This is your position after increasing your mortgage payment…</t>
  </si>
  <si>
    <t>Car Loans</t>
  </si>
  <si>
    <t>Home Loans (Mortgages)</t>
  </si>
  <si>
    <t>Business Loans</t>
  </si>
  <si>
    <t>at clearance of Loan/Mortgage</t>
  </si>
  <si>
    <t>Months to go on Payments after Over-Paying</t>
  </si>
  <si>
    <t xml:space="preserve">You Pay Off Mortgage after only </t>
  </si>
  <si>
    <r>
      <t xml:space="preserve">BUT, What if you saved </t>
    </r>
    <r>
      <rPr>
        <u/>
        <sz val="14"/>
        <color theme="1"/>
        <rFont val="Arial Black"/>
        <family val="2"/>
      </rPr>
      <t>separately</t>
    </r>
    <r>
      <rPr>
        <sz val="14"/>
        <color theme="1"/>
        <rFont val="Arial Black"/>
        <family val="2"/>
      </rPr>
      <t xml:space="preserve"> with the same amount?</t>
    </r>
  </si>
  <si>
    <t>Your Proposed Increase</t>
  </si>
  <si>
    <t>Available for Investment</t>
  </si>
  <si>
    <t>Every month, starting NOW, for</t>
  </si>
  <si>
    <t>(Is that ALL you saved?)</t>
  </si>
  <si>
    <t>Per Month</t>
  </si>
  <si>
    <t>Monthly Fixed Interest Rate</t>
  </si>
  <si>
    <t>Months (to end of Mortgage)</t>
  </si>
  <si>
    <t>Your Accumulated Wealth would be</t>
  </si>
  <si>
    <t>That’s Much Better!</t>
  </si>
  <si>
    <t>Minimum, (you may pay more)</t>
  </si>
  <si>
    <t>Current Mortgage Terms</t>
  </si>
  <si>
    <t>Investment Accumulation Table</t>
  </si>
  <si>
    <t>Boat Financing</t>
  </si>
  <si>
    <t>USE CALCULATOR for</t>
  </si>
  <si>
    <t>I will personally connect you with the people who can do this - No Obligation except you use this tool!</t>
  </si>
  <si>
    <t>* A copy of your details in the Calculator above</t>
  </si>
  <si>
    <t>* A copy of your Loan Agreement</t>
  </si>
  <si>
    <t>* A copy of your Passport or Driving Licence (both sides)</t>
  </si>
  <si>
    <t>* Your Residential Address and Post (Zip) Code</t>
  </si>
  <si>
    <t>* Your Contact Details - Phone / E-mail / WhatsApp / Telegram / Skype</t>
  </si>
  <si>
    <t>These details will never be shared with other parties or used for other marketing purposes</t>
  </si>
  <si>
    <t>Creation of YOUR Personal Wealth Creation Program</t>
  </si>
  <si>
    <t>The company is regulated by:</t>
  </si>
  <si>
    <t>The Wealth Creation Program is provided by:</t>
  </si>
  <si>
    <r>
      <t xml:space="preserve">To set up your own Personal Program, you will need to Log into our web site at </t>
    </r>
    <r>
      <rPr>
        <b/>
        <sz val="10"/>
        <color rgb="FF0070C0"/>
        <rFont val="Arial"/>
        <family val="2"/>
      </rPr>
      <t>https://meetax.com</t>
    </r>
  </si>
  <si>
    <t>To qualify for your own Personal Wealth Creation Program, you will need to upload the following:</t>
  </si>
  <si>
    <r>
      <t xml:space="preserve">© copyright C.Bridgeman 2024, all rights reserved           </t>
    </r>
    <r>
      <rPr>
        <b/>
        <sz val="10"/>
        <color theme="1"/>
        <rFont val="Arial"/>
        <family val="2"/>
      </rPr>
      <t>contact details (e-mail only):</t>
    </r>
    <r>
      <rPr>
        <sz val="10"/>
        <color theme="1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>cb@meetax.com</t>
    </r>
  </si>
  <si>
    <t>Mi1db7b0f</t>
  </si>
  <si>
    <t>I will personally connect you with the people who can do this - No Obligation, except you use this tool!</t>
  </si>
  <si>
    <t>* A completed Application Form - download from the links below</t>
  </si>
  <si>
    <t>Download Application Form</t>
  </si>
  <si>
    <t>As .pdf</t>
  </si>
  <si>
    <t>As .doc</t>
  </si>
  <si>
    <t>Download Blank Solution Calculator</t>
  </si>
  <si>
    <t>As Spreadsheet</t>
  </si>
  <si>
    <t>Creation of YOUR Personal Mortgage Elimination Program</t>
  </si>
  <si>
    <t>* A copy of your Mortgage or Loan Agreement</t>
  </si>
  <si>
    <t>* A proof of residence document (Bank Statement, Council Tax, Utility Bill) less than 3 months old</t>
  </si>
  <si>
    <t>We will connect you directly with our Investment Partner, who will confirm your personal solution.</t>
  </si>
  <si>
    <t>There is no obligation at all for you to enter into the Wealth Creation Program.</t>
  </si>
  <si>
    <t>If you accept the Terms of the Provider, your relationship will be entirely with them and not with Meetax</t>
  </si>
  <si>
    <t>A distinct advantage, is that you will have access to your funds, entirely separately to your mortgage.</t>
  </si>
  <si>
    <t>* A copy of your entries in the Solution Calculator - either a screenshot or fill in the download version.</t>
  </si>
  <si>
    <t>Regulator Details</t>
  </si>
  <si>
    <t>Investment Partner Details</t>
  </si>
  <si>
    <t>The Investment company is regulated by:</t>
  </si>
  <si>
    <t>Please note: If your application is approved by the Provider, we will send you a payment request for £9.99 to cover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</si>
</sst>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_ ;[Red]\(#,##0\)"/>
    <numFmt numFmtId="166" formatCode="#,##0.00_ ;[Red]\(#,##0.00\)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 Black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70C0"/>
      <name val="Arial"/>
      <family val="2"/>
    </font>
    <font>
      <b/>
      <i/>
      <sz val="10"/>
      <color rgb="FF0070C0"/>
      <name val="Arial"/>
      <family val="2"/>
    </font>
    <font>
      <sz val="14"/>
      <color theme="1"/>
      <name val="Arial Black"/>
      <family val="2"/>
    </font>
    <font>
      <sz val="13"/>
      <color theme="1"/>
      <name val="Arial Black"/>
      <family val="2"/>
    </font>
    <font>
      <u/>
      <sz val="14"/>
      <color theme="1"/>
      <name val="Arial Black"/>
      <family val="2"/>
    </font>
    <font>
      <b/>
      <i/>
      <sz val="10"/>
      <color rgb="FFFF0000"/>
      <name val="Arial"/>
      <family val="2"/>
    </font>
    <font>
      <b/>
      <i/>
      <sz val="11"/>
      <color rgb="FFFF0000"/>
      <name val="Arial Black"/>
      <family val="2"/>
    </font>
    <font>
      <b/>
      <i/>
      <sz val="12"/>
      <color rgb="FFFF0000"/>
      <name val="Arial Black"/>
      <family val="2"/>
    </font>
    <font>
      <b/>
      <sz val="10.5"/>
      <color theme="1"/>
      <name val="Aptos Black"/>
      <family val="2"/>
    </font>
    <font>
      <sz val="11"/>
      <color theme="1"/>
      <name val="Aptos Black"/>
      <family val="2"/>
    </font>
    <font>
      <b/>
      <sz val="10"/>
      <color rgb="FF0070C0"/>
      <name val="Arial"/>
      <family val="2"/>
    </font>
    <font>
      <sz val="12"/>
      <color theme="1"/>
      <name val="Aptos Black"/>
      <family val="2"/>
    </font>
    <font>
      <sz val="16"/>
      <color theme="1"/>
      <name val="Aptos Black"/>
      <family val="2"/>
    </font>
  </fonts>
  <fills count="11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16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left" vertical="center" indent="1"/>
    </xf>
    <xf numFmtId="4" fontId="0" fillId="0" borderId="0" xfId="0" applyNumberFormat="1" applyAlignment="1">
      <alignment vertical="center"/>
    </xf>
    <xf numFmtId="4" fontId="0" fillId="3" borderId="0" xfId="0" applyNumberFormat="1" applyFill="1" applyAlignment="1">
      <alignment horizontal="right" vertical="center" indent="1"/>
    </xf>
    <xf numFmtId="0" fontId="5" fillId="5" borderId="2" xfId="0" applyFont="1" applyFill="1" applyBorder="1" applyAlignment="1">
      <alignment horizontal="left" vertical="center" indent="1"/>
    </xf>
    <xf numFmtId="0" fontId="0" fillId="5" borderId="3" xfId="0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indent="1"/>
    </xf>
    <xf numFmtId="0" fontId="0" fillId="6" borderId="3" xfId="0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4" fillId="0" borderId="5" xfId="0" applyFont="1" applyBorder="1" applyAlignment="1">
      <alignment horizontal="right" vertical="center" indent="1"/>
    </xf>
    <xf numFmtId="0" fontId="5" fillId="0" borderId="5" xfId="0" applyFont="1" applyBorder="1" applyAlignment="1">
      <alignment horizontal="right" vertical="center" indent="1"/>
    </xf>
    <xf numFmtId="1" fontId="4" fillId="0" borderId="0" xfId="0" applyNumberFormat="1" applyFont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64" fontId="6" fillId="7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3" fontId="4" fillId="0" borderId="0" xfId="0" applyNumberFormat="1" applyFont="1" applyAlignment="1">
      <alignment horizontal="center" vertical="center"/>
    </xf>
    <xf numFmtId="0" fontId="0" fillId="0" borderId="7" xfId="0" applyBorder="1" applyAlignment="1">
      <alignment horizontal="right" vertical="center" inden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66" fontId="4" fillId="0" borderId="0" xfId="0" applyNumberFormat="1" applyFont="1" applyAlignment="1">
      <alignment horizontal="center" vertical="center"/>
    </xf>
    <xf numFmtId="0" fontId="8" fillId="2" borderId="2" xfId="0" applyFont="1" applyFill="1" applyBorder="1" applyAlignment="1">
      <alignment horizontal="left" vertical="center" indent="1"/>
    </xf>
    <xf numFmtId="0" fontId="9" fillId="8" borderId="2" xfId="0" applyFont="1" applyFill="1" applyBorder="1" applyAlignment="1">
      <alignment horizontal="left" vertical="center" indent="1"/>
    </xf>
    <xf numFmtId="0" fontId="0" fillId="8" borderId="3" xfId="0" applyFill="1" applyBorder="1" applyAlignment="1">
      <alignment horizontal="left" vertical="center" indent="1"/>
    </xf>
    <xf numFmtId="0" fontId="0" fillId="8" borderId="4" xfId="0" applyFill="1" applyBorder="1" applyAlignment="1">
      <alignment horizontal="left" vertical="center" indent="1"/>
    </xf>
    <xf numFmtId="164" fontId="6" fillId="8" borderId="1" xfId="0" applyNumberFormat="1" applyFont="1" applyFill="1" applyBorder="1" applyAlignment="1" applyProtection="1">
      <alignment horizontal="center" vertical="center"/>
      <protection locked="0"/>
    </xf>
    <xf numFmtId="10" fontId="6" fillId="8" borderId="1" xfId="1" applyNumberFormat="1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>
      <alignment horizontal="left" vertical="center" indent="1"/>
    </xf>
    <xf numFmtId="0" fontId="0" fillId="8" borderId="3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10" fontId="4" fillId="0" borderId="0" xfId="1" applyNumberFormat="1" applyFont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left" vertical="center" indent="1"/>
    </xf>
    <xf numFmtId="0" fontId="4" fillId="9" borderId="12" xfId="0" applyFont="1" applyFill="1" applyBorder="1" applyAlignment="1">
      <alignment horizontal="left" vertical="center" indent="1"/>
    </xf>
    <xf numFmtId="0" fontId="4" fillId="9" borderId="1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right" vertical="center" indent="1"/>
    </xf>
    <xf numFmtId="3" fontId="4" fillId="5" borderId="0" xfId="0" applyNumberFormat="1" applyFont="1" applyFill="1" applyAlignment="1">
      <alignment horizontal="center" vertical="center"/>
    </xf>
    <xf numFmtId="164" fontId="4" fillId="5" borderId="6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052A-377B-48E8-91B8-E1D19E2A2374}">
  <sheetPr>
    <pageSetUpPr fitToPage="1"/>
  </sheetPr>
  <dimension ref="B1:M518"/>
  <sheetViews>
    <sheetView tabSelected="1" zoomScale="84" zoomScaleNormal="84" workbookViewId="0">
      <selection activeCell="C22" sqref="C22"/>
    </sheetView>
  </sheetViews>
  <sheetFormatPr defaultColWidth="8.90625" defaultRowHeight="12.5" x14ac:dyDescent="0.25"/>
  <cols>
    <col min="1" max="1" width="2.36328125" style="1" customWidth="1"/>
    <col min="2" max="5" width="24.6328125" style="1" customWidth="1"/>
    <col min="6" max="6" width="2.36328125" style="1" customWidth="1"/>
    <col min="7" max="7" width="37.6328125" style="2" customWidth="1"/>
    <col min="8" max="8" width="27" style="1" customWidth="1"/>
    <col min="9" max="9" width="29.453125" style="1" customWidth="1"/>
    <col min="10" max="10" width="18.6328125" style="1" customWidth="1"/>
    <col min="11" max="11" width="11.08984375" style="1" customWidth="1"/>
    <col min="12" max="13" width="11.08984375" style="4" customWidth="1"/>
    <col min="14" max="14" width="12.90625" style="1" customWidth="1"/>
    <col min="15" max="16384" width="8.90625" style="1"/>
  </cols>
  <sheetData>
    <row r="1" spans="2:12" ht="9" customHeight="1" thickBot="1" x14ac:dyDescent="0.3"/>
    <row r="2" spans="2:12" ht="28.75" customHeight="1" thickBot="1" x14ac:dyDescent="0.3">
      <c r="B2" s="79" t="s">
        <v>87</v>
      </c>
      <c r="C2" s="79"/>
      <c r="D2" s="79"/>
      <c r="E2" s="79"/>
      <c r="G2" s="55" t="s">
        <v>35</v>
      </c>
      <c r="H2" s="56"/>
      <c r="I2" s="57"/>
    </row>
    <row r="3" spans="2:12" ht="27.25" customHeight="1" thickBot="1" x14ac:dyDescent="0.3">
      <c r="B3" s="81" t="s">
        <v>80</v>
      </c>
      <c r="C3" s="82"/>
      <c r="D3" s="82"/>
      <c r="E3" s="83"/>
      <c r="G3" s="9" t="s">
        <v>29</v>
      </c>
      <c r="I3" s="72" t="s">
        <v>33</v>
      </c>
      <c r="J3" s="5"/>
    </row>
    <row r="4" spans="2:12" ht="20" customHeight="1" thickBot="1" x14ac:dyDescent="0.3">
      <c r="B4" s="69" t="s">
        <v>76</v>
      </c>
      <c r="C4" s="69"/>
      <c r="D4" s="69"/>
      <c r="G4" s="39" t="s">
        <v>3</v>
      </c>
      <c r="H4" s="63" t="s">
        <v>32</v>
      </c>
      <c r="I4" s="66" t="s">
        <v>65</v>
      </c>
      <c r="J4" s="7"/>
    </row>
    <row r="5" spans="2:12" ht="20" customHeight="1" thickBot="1" x14ac:dyDescent="0.3">
      <c r="B5" s="69" t="s">
        <v>77</v>
      </c>
      <c r="C5" s="69"/>
      <c r="D5" s="69"/>
      <c r="G5" s="38" t="s">
        <v>31</v>
      </c>
      <c r="H5" s="53">
        <v>250000</v>
      </c>
      <c r="I5" s="64" t="s">
        <v>46</v>
      </c>
      <c r="J5" s="7"/>
    </row>
    <row r="6" spans="2:12" ht="20" customHeight="1" thickBot="1" x14ac:dyDescent="0.3">
      <c r="B6" s="70" t="s">
        <v>81</v>
      </c>
      <c r="C6" s="70"/>
      <c r="D6" s="70"/>
      <c r="G6" s="38" t="s">
        <v>1</v>
      </c>
      <c r="H6" s="53">
        <v>200000</v>
      </c>
      <c r="I6" s="64" t="s">
        <v>47</v>
      </c>
      <c r="J6" s="7"/>
    </row>
    <row r="7" spans="2:12" ht="20" customHeight="1" thickBot="1" x14ac:dyDescent="0.3">
      <c r="B7" s="70" t="s">
        <v>94</v>
      </c>
      <c r="C7" s="70"/>
      <c r="D7" s="70"/>
      <c r="G7" s="38" t="s">
        <v>0</v>
      </c>
      <c r="H7" s="54">
        <v>0.03</v>
      </c>
      <c r="I7" s="64" t="s">
        <v>45</v>
      </c>
      <c r="J7" s="7"/>
    </row>
    <row r="8" spans="2:12" ht="20" customHeight="1" thickBot="1" x14ac:dyDescent="0.3">
      <c r="B8" s="70" t="s">
        <v>88</v>
      </c>
      <c r="C8" s="70"/>
      <c r="D8" s="70"/>
      <c r="G8" s="38" t="s">
        <v>2</v>
      </c>
      <c r="H8" s="53">
        <v>180</v>
      </c>
      <c r="I8" s="65" t="s">
        <v>64</v>
      </c>
      <c r="J8" s="7"/>
    </row>
    <row r="9" spans="2:12" ht="20" customHeight="1" thickBot="1" x14ac:dyDescent="0.3">
      <c r="B9" s="70" t="s">
        <v>69</v>
      </c>
      <c r="C9" s="70"/>
      <c r="D9" s="70"/>
      <c r="G9" s="38" t="s">
        <v>39</v>
      </c>
      <c r="H9" s="42">
        <f>-PMT(H7/12,H8,H6)</f>
        <v>1381.1632805559802</v>
      </c>
      <c r="I9" s="67" t="s">
        <v>61</v>
      </c>
      <c r="J9" s="7"/>
    </row>
    <row r="10" spans="2:12" ht="20" customHeight="1" thickBot="1" x14ac:dyDescent="0.3">
      <c r="B10" s="70" t="s">
        <v>89</v>
      </c>
      <c r="C10" s="70"/>
      <c r="D10" s="70"/>
      <c r="G10" s="38" t="s">
        <v>36</v>
      </c>
      <c r="H10" s="53">
        <v>2000</v>
      </c>
      <c r="I10" s="43" t="s">
        <v>34</v>
      </c>
      <c r="J10" s="7"/>
    </row>
    <row r="11" spans="2:12" ht="20" customHeight="1" x14ac:dyDescent="0.25">
      <c r="B11" s="68" t="s">
        <v>72</v>
      </c>
      <c r="C11" s="68"/>
      <c r="D11" s="68"/>
      <c r="G11" s="73" t="s">
        <v>37</v>
      </c>
      <c r="H11" s="74">
        <f>H9*H8</f>
        <v>248609.39050007644</v>
      </c>
      <c r="I11" s="75">
        <f>H6+'Accumulation Table'!L3</f>
        <v>230433.64411193921</v>
      </c>
      <c r="J11" s="7"/>
    </row>
    <row r="12" spans="2:12" ht="23.15" customHeight="1" thickBot="1" x14ac:dyDescent="0.3">
      <c r="B12" s="69" t="s">
        <v>90</v>
      </c>
      <c r="C12" s="2"/>
      <c r="D12" s="2"/>
      <c r="G12" s="38"/>
      <c r="H12" s="38" t="s">
        <v>49</v>
      </c>
      <c r="I12" s="41">
        <f>ROUNDUP(NPER(H7/12,H10,-H6,0),0)</f>
        <v>116</v>
      </c>
      <c r="J12" s="7"/>
      <c r="L12" s="1"/>
    </row>
    <row r="13" spans="2:12" ht="28.75" customHeight="1" thickBot="1" x14ac:dyDescent="0.3">
      <c r="B13" s="69" t="s">
        <v>93</v>
      </c>
      <c r="C13" s="2"/>
      <c r="D13" s="2"/>
      <c r="G13" s="50" t="s">
        <v>44</v>
      </c>
      <c r="H13" s="51"/>
      <c r="I13" s="52"/>
    </row>
    <row r="14" spans="2:12" ht="20" customHeight="1" x14ac:dyDescent="0.25">
      <c r="B14" s="69" t="s">
        <v>91</v>
      </c>
      <c r="G14" s="38" t="s">
        <v>43</v>
      </c>
      <c r="H14" s="48">
        <f>H10-H9</f>
        <v>618.83671944401976</v>
      </c>
      <c r="I14" s="37" t="s">
        <v>42</v>
      </c>
    </row>
    <row r="15" spans="2:12" ht="20" customHeight="1" x14ac:dyDescent="0.25">
      <c r="B15" s="69" t="s">
        <v>92</v>
      </c>
      <c r="G15" s="38" t="s">
        <v>50</v>
      </c>
      <c r="H15" s="40">
        <f>MIN('Accumulation Table'!M4:M363)</f>
        <v>116</v>
      </c>
      <c r="I15" s="37" t="s">
        <v>11</v>
      </c>
    </row>
    <row r="16" spans="2:12" ht="20" customHeight="1" thickBot="1" x14ac:dyDescent="0.35">
      <c r="B16" s="78" t="s">
        <v>75</v>
      </c>
      <c r="D16" t="s">
        <v>96</v>
      </c>
      <c r="G16" s="38" t="s">
        <v>12</v>
      </c>
      <c r="H16" s="44">
        <f>-VLOOKUP(H15,'Accumulation Table'!G4:K363,5)</f>
        <v>1566.3558880607859</v>
      </c>
      <c r="I16" s="37" t="s">
        <v>48</v>
      </c>
    </row>
    <row r="17" spans="2:10" ht="20" customHeight="1" thickBot="1" x14ac:dyDescent="0.35">
      <c r="B17" s="78" t="s">
        <v>97</v>
      </c>
      <c r="D17" t="s">
        <v>95</v>
      </c>
      <c r="G17" s="38" t="s">
        <v>38</v>
      </c>
      <c r="H17" s="42">
        <f>H11-I11+(H8-H15)*H10</f>
        <v>146175.74638813722</v>
      </c>
      <c r="I17" s="61" t="s">
        <v>55</v>
      </c>
      <c r="J17" s="7"/>
    </row>
    <row r="18" spans="2:10" ht="8.4" customHeight="1" thickBot="1" x14ac:dyDescent="0.3">
      <c r="G18" s="45"/>
      <c r="H18" s="46"/>
      <c r="I18" s="47"/>
      <c r="J18" s="7"/>
    </row>
    <row r="19" spans="2:10" ht="28.75" customHeight="1" thickBot="1" x14ac:dyDescent="0.3">
      <c r="B19" s="80" t="s">
        <v>82</v>
      </c>
      <c r="C19" s="80"/>
      <c r="D19" s="80" t="s">
        <v>85</v>
      </c>
      <c r="E19" s="80"/>
      <c r="G19" s="49" t="s">
        <v>51</v>
      </c>
      <c r="H19" s="10"/>
      <c r="I19" s="11"/>
    </row>
    <row r="20" spans="2:10" ht="20" customHeight="1" thickBot="1" x14ac:dyDescent="0.3">
      <c r="B20" s="76" t="s">
        <v>83</v>
      </c>
      <c r="C20" s="77" t="s">
        <v>84</v>
      </c>
      <c r="D20" s="76" t="s">
        <v>83</v>
      </c>
      <c r="E20" s="77" t="s">
        <v>86</v>
      </c>
      <c r="G20" s="38" t="s">
        <v>52</v>
      </c>
      <c r="H20" s="48">
        <f>H14</f>
        <v>618.83671944401976</v>
      </c>
      <c r="I20" s="37" t="s">
        <v>53</v>
      </c>
    </row>
    <row r="21" spans="2:10" ht="20" customHeight="1" x14ac:dyDescent="0.25">
      <c r="G21" s="38" t="s">
        <v>54</v>
      </c>
      <c r="H21" s="60">
        <f>H8</f>
        <v>180</v>
      </c>
      <c r="I21" s="37" t="s">
        <v>58</v>
      </c>
    </row>
    <row r="22" spans="2:10" ht="18" customHeight="1" thickBot="1" x14ac:dyDescent="0.3">
      <c r="B22" s="1" t="s">
        <v>98</v>
      </c>
      <c r="G22" s="38" t="s">
        <v>57</v>
      </c>
      <c r="H22" s="58">
        <v>0.02</v>
      </c>
      <c r="I22" s="37" t="s">
        <v>56</v>
      </c>
    </row>
    <row r="23" spans="2:10" ht="20.149999999999999" customHeight="1" thickBot="1" x14ac:dyDescent="0.3">
      <c r="B23" s="2" t="s">
        <v>78</v>
      </c>
      <c r="C23" s="2"/>
      <c r="D23" s="2"/>
      <c r="G23" s="38" t="s">
        <v>59</v>
      </c>
      <c r="H23" s="59">
        <f>VLOOKUP($H$21,'Accumulation Table'!N4:R363,4)</f>
        <v>1062378.11912861</v>
      </c>
      <c r="I23" s="62" t="s">
        <v>60</v>
      </c>
    </row>
    <row r="24" spans="2:10" ht="8.4" customHeight="1" thickBot="1" x14ac:dyDescent="0.3">
      <c r="G24" s="45"/>
      <c r="H24" s="46"/>
      <c r="I24" s="47"/>
      <c r="J24" s="7"/>
    </row>
    <row r="25" spans="2:10" ht="23.4" customHeight="1" x14ac:dyDescent="0.25"/>
    <row r="26" spans="2:10" ht="18" customHeight="1" x14ac:dyDescent="0.25"/>
    <row r="27" spans="2:10" ht="18" customHeight="1" x14ac:dyDescent="0.25"/>
    <row r="28" spans="2:10" ht="18" customHeight="1" x14ac:dyDescent="0.25"/>
    <row r="29" spans="2:10" ht="18" customHeight="1" x14ac:dyDescent="0.25"/>
    <row r="30" spans="2:10" ht="18" customHeight="1" x14ac:dyDescent="0.25"/>
    <row r="31" spans="2:10" ht="18" customHeight="1" x14ac:dyDescent="0.25"/>
    <row r="32" spans="2:10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366" spans="11:11" x14ac:dyDescent="0.25">
      <c r="K366" s="4"/>
    </row>
    <row r="367" spans="11:11" x14ac:dyDescent="0.25">
      <c r="K367" s="4"/>
    </row>
    <row r="368" spans="11:11" x14ac:dyDescent="0.25">
      <c r="K368" s="4"/>
    </row>
    <row r="369" spans="11:11" x14ac:dyDescent="0.25">
      <c r="K369" s="4"/>
    </row>
    <row r="370" spans="11:11" x14ac:dyDescent="0.25">
      <c r="K370" s="4"/>
    </row>
    <row r="371" spans="11:11" x14ac:dyDescent="0.25">
      <c r="K371" s="4"/>
    </row>
    <row r="372" spans="11:11" x14ac:dyDescent="0.25">
      <c r="K372" s="4"/>
    </row>
    <row r="373" spans="11:11" x14ac:dyDescent="0.25">
      <c r="K373" s="4"/>
    </row>
    <row r="374" spans="11:11" x14ac:dyDescent="0.25">
      <c r="K374" s="4"/>
    </row>
    <row r="375" spans="11:11" x14ac:dyDescent="0.25">
      <c r="K375" s="4"/>
    </row>
    <row r="376" spans="11:11" x14ac:dyDescent="0.25">
      <c r="K376" s="4"/>
    </row>
    <row r="377" spans="11:11" x14ac:dyDescent="0.25">
      <c r="K377" s="4"/>
    </row>
    <row r="378" spans="11:11" x14ac:dyDescent="0.25">
      <c r="K378" s="4"/>
    </row>
    <row r="379" spans="11:11" x14ac:dyDescent="0.25">
      <c r="K379" s="4"/>
    </row>
    <row r="380" spans="11:11" x14ac:dyDescent="0.25">
      <c r="K380" s="4"/>
    </row>
    <row r="381" spans="11:11" x14ac:dyDescent="0.25">
      <c r="K381" s="4"/>
    </row>
    <row r="382" spans="11:11" x14ac:dyDescent="0.25">
      <c r="K382" s="4"/>
    </row>
    <row r="383" spans="11:11" x14ac:dyDescent="0.25">
      <c r="K383" s="4"/>
    </row>
    <row r="384" spans="11:11" x14ac:dyDescent="0.25">
      <c r="K384" s="4"/>
    </row>
    <row r="385" spans="11:11" x14ac:dyDescent="0.25">
      <c r="K385" s="4"/>
    </row>
    <row r="386" spans="11:11" x14ac:dyDescent="0.25">
      <c r="K386" s="4"/>
    </row>
    <row r="387" spans="11:11" x14ac:dyDescent="0.25">
      <c r="K387" s="4"/>
    </row>
    <row r="388" spans="11:11" x14ac:dyDescent="0.25">
      <c r="K388" s="4"/>
    </row>
    <row r="389" spans="11:11" x14ac:dyDescent="0.25">
      <c r="K389" s="4"/>
    </row>
    <row r="390" spans="11:11" x14ac:dyDescent="0.25">
      <c r="K390" s="4"/>
    </row>
    <row r="391" spans="11:11" x14ac:dyDescent="0.25">
      <c r="K391" s="4"/>
    </row>
    <row r="392" spans="11:11" x14ac:dyDescent="0.25">
      <c r="K392" s="4"/>
    </row>
    <row r="393" spans="11:11" x14ac:dyDescent="0.25">
      <c r="K393" s="4"/>
    </row>
    <row r="394" spans="11:11" x14ac:dyDescent="0.25">
      <c r="K394" s="4"/>
    </row>
    <row r="395" spans="11:11" x14ac:dyDescent="0.25">
      <c r="K395" s="4"/>
    </row>
    <row r="396" spans="11:11" x14ac:dyDescent="0.25">
      <c r="K396" s="4"/>
    </row>
    <row r="397" spans="11:11" x14ac:dyDescent="0.25">
      <c r="K397" s="4"/>
    </row>
    <row r="398" spans="11:11" x14ac:dyDescent="0.25">
      <c r="K398" s="4"/>
    </row>
    <row r="399" spans="11:11" x14ac:dyDescent="0.25">
      <c r="K399" s="4"/>
    </row>
    <row r="400" spans="11:11" x14ac:dyDescent="0.25">
      <c r="K400" s="4"/>
    </row>
    <row r="401" spans="11:11" x14ac:dyDescent="0.25">
      <c r="K401" s="4"/>
    </row>
    <row r="402" spans="11:11" x14ac:dyDescent="0.25">
      <c r="K402" s="4"/>
    </row>
    <row r="403" spans="11:11" x14ac:dyDescent="0.25">
      <c r="K403" s="4"/>
    </row>
    <row r="404" spans="11:11" x14ac:dyDescent="0.25">
      <c r="K404" s="4"/>
    </row>
    <row r="405" spans="11:11" x14ac:dyDescent="0.25">
      <c r="K405" s="4"/>
    </row>
    <row r="406" spans="11:11" x14ac:dyDescent="0.25">
      <c r="K406" s="4"/>
    </row>
    <row r="407" spans="11:11" x14ac:dyDescent="0.25">
      <c r="K407" s="4"/>
    </row>
    <row r="408" spans="11:11" x14ac:dyDescent="0.25">
      <c r="K408" s="4"/>
    </row>
    <row r="409" spans="11:11" x14ac:dyDescent="0.25">
      <c r="K409" s="4"/>
    </row>
    <row r="410" spans="11:11" x14ac:dyDescent="0.25">
      <c r="K410" s="4"/>
    </row>
    <row r="411" spans="11:11" x14ac:dyDescent="0.25">
      <c r="K411" s="4"/>
    </row>
    <row r="412" spans="11:11" x14ac:dyDescent="0.25">
      <c r="K412" s="4"/>
    </row>
    <row r="413" spans="11:11" x14ac:dyDescent="0.25">
      <c r="K413" s="4"/>
    </row>
    <row r="414" spans="11:11" x14ac:dyDescent="0.25">
      <c r="K414" s="4"/>
    </row>
    <row r="415" spans="11:11" x14ac:dyDescent="0.25">
      <c r="K415" s="4"/>
    </row>
    <row r="416" spans="11:11" x14ac:dyDescent="0.25">
      <c r="K416" s="4"/>
    </row>
    <row r="417" spans="11:11" x14ac:dyDescent="0.25">
      <c r="K417" s="4"/>
    </row>
    <row r="418" spans="11:11" x14ac:dyDescent="0.25">
      <c r="K418" s="4"/>
    </row>
    <row r="419" spans="11:11" x14ac:dyDescent="0.25">
      <c r="K419" s="4"/>
    </row>
    <row r="420" spans="11:11" x14ac:dyDescent="0.25">
      <c r="K420" s="4"/>
    </row>
    <row r="421" spans="11:11" x14ac:dyDescent="0.25">
      <c r="K421" s="4"/>
    </row>
    <row r="422" spans="11:11" x14ac:dyDescent="0.25">
      <c r="K422" s="4"/>
    </row>
    <row r="423" spans="11:11" x14ac:dyDescent="0.25">
      <c r="K423" s="4"/>
    </row>
    <row r="424" spans="11:11" x14ac:dyDescent="0.25">
      <c r="K424" s="4"/>
    </row>
    <row r="425" spans="11:11" x14ac:dyDescent="0.25">
      <c r="K425" s="4"/>
    </row>
    <row r="426" spans="11:11" x14ac:dyDescent="0.25">
      <c r="K426" s="4"/>
    </row>
    <row r="427" spans="11:11" x14ac:dyDescent="0.25">
      <c r="K427" s="4"/>
    </row>
    <row r="428" spans="11:11" x14ac:dyDescent="0.25">
      <c r="K428" s="4"/>
    </row>
    <row r="429" spans="11:11" x14ac:dyDescent="0.25">
      <c r="K429" s="4"/>
    </row>
    <row r="430" spans="11:11" x14ac:dyDescent="0.25">
      <c r="K430" s="4"/>
    </row>
    <row r="431" spans="11:11" x14ac:dyDescent="0.25">
      <c r="K431" s="4"/>
    </row>
    <row r="432" spans="11:11" x14ac:dyDescent="0.25">
      <c r="K432" s="4"/>
    </row>
    <row r="433" spans="11:11" x14ac:dyDescent="0.25">
      <c r="K433" s="4"/>
    </row>
    <row r="434" spans="11:11" x14ac:dyDescent="0.25">
      <c r="K434" s="4"/>
    </row>
    <row r="435" spans="11:11" x14ac:dyDescent="0.25">
      <c r="K435" s="4"/>
    </row>
    <row r="436" spans="11:11" x14ac:dyDescent="0.25">
      <c r="K436" s="4"/>
    </row>
    <row r="437" spans="11:11" x14ac:dyDescent="0.25">
      <c r="K437" s="4"/>
    </row>
    <row r="438" spans="11:11" x14ac:dyDescent="0.25">
      <c r="K438" s="4"/>
    </row>
    <row r="439" spans="11:11" x14ac:dyDescent="0.25">
      <c r="K439" s="4"/>
    </row>
    <row r="440" spans="11:11" x14ac:dyDescent="0.25">
      <c r="K440" s="4"/>
    </row>
    <row r="441" spans="11:11" x14ac:dyDescent="0.25">
      <c r="K441" s="4"/>
    </row>
    <row r="442" spans="11:11" x14ac:dyDescent="0.25">
      <c r="K442" s="4"/>
    </row>
    <row r="443" spans="11:11" x14ac:dyDescent="0.25">
      <c r="K443" s="4"/>
    </row>
    <row r="444" spans="11:11" x14ac:dyDescent="0.25">
      <c r="K444" s="4"/>
    </row>
    <row r="445" spans="11:11" x14ac:dyDescent="0.25">
      <c r="K445" s="4"/>
    </row>
    <row r="446" spans="11:11" x14ac:dyDescent="0.25">
      <c r="K446" s="4"/>
    </row>
    <row r="447" spans="11:11" x14ac:dyDescent="0.25">
      <c r="K447" s="4"/>
    </row>
    <row r="448" spans="11:11" x14ac:dyDescent="0.25">
      <c r="K448" s="4"/>
    </row>
    <row r="449" spans="11:11" x14ac:dyDescent="0.25">
      <c r="K449" s="4"/>
    </row>
    <row r="450" spans="11:11" x14ac:dyDescent="0.25">
      <c r="K450" s="4"/>
    </row>
    <row r="451" spans="11:11" x14ac:dyDescent="0.25">
      <c r="K451" s="4"/>
    </row>
    <row r="452" spans="11:11" x14ac:dyDescent="0.25">
      <c r="K452" s="4"/>
    </row>
    <row r="453" spans="11:11" x14ac:dyDescent="0.25">
      <c r="K453" s="4"/>
    </row>
    <row r="454" spans="11:11" x14ac:dyDescent="0.25">
      <c r="K454" s="4"/>
    </row>
    <row r="455" spans="11:11" x14ac:dyDescent="0.25">
      <c r="K455" s="4"/>
    </row>
    <row r="456" spans="11:11" x14ac:dyDescent="0.25">
      <c r="K456" s="4"/>
    </row>
    <row r="457" spans="11:11" x14ac:dyDescent="0.25">
      <c r="K457" s="4"/>
    </row>
    <row r="458" spans="11:11" x14ac:dyDescent="0.25">
      <c r="K458" s="4"/>
    </row>
    <row r="459" spans="11:11" x14ac:dyDescent="0.25">
      <c r="K459" s="4"/>
    </row>
    <row r="460" spans="11:11" x14ac:dyDescent="0.25">
      <c r="K460" s="4"/>
    </row>
    <row r="461" spans="11:11" x14ac:dyDescent="0.25">
      <c r="K461" s="4"/>
    </row>
    <row r="462" spans="11:11" x14ac:dyDescent="0.25">
      <c r="K462" s="4"/>
    </row>
    <row r="463" spans="11:11" x14ac:dyDescent="0.25">
      <c r="K463" s="4"/>
    </row>
    <row r="464" spans="11:11" x14ac:dyDescent="0.25">
      <c r="K464" s="4"/>
    </row>
    <row r="465" spans="11:11" x14ac:dyDescent="0.25">
      <c r="K465" s="4"/>
    </row>
    <row r="466" spans="11:11" x14ac:dyDescent="0.25">
      <c r="K466" s="4"/>
    </row>
    <row r="467" spans="11:11" x14ac:dyDescent="0.25">
      <c r="K467" s="4"/>
    </row>
    <row r="468" spans="11:11" x14ac:dyDescent="0.25">
      <c r="K468" s="4"/>
    </row>
    <row r="469" spans="11:11" x14ac:dyDescent="0.25">
      <c r="K469" s="4"/>
    </row>
    <row r="470" spans="11:11" x14ac:dyDescent="0.25">
      <c r="K470" s="4"/>
    </row>
    <row r="471" spans="11:11" x14ac:dyDescent="0.25">
      <c r="K471" s="4"/>
    </row>
    <row r="472" spans="11:11" x14ac:dyDescent="0.25">
      <c r="K472" s="4"/>
    </row>
    <row r="473" spans="11:11" x14ac:dyDescent="0.25">
      <c r="K473" s="4"/>
    </row>
    <row r="474" spans="11:11" x14ac:dyDescent="0.25">
      <c r="K474" s="4"/>
    </row>
    <row r="475" spans="11:11" x14ac:dyDescent="0.25">
      <c r="K475" s="4"/>
    </row>
    <row r="476" spans="11:11" x14ac:dyDescent="0.25">
      <c r="K476" s="4"/>
    </row>
    <row r="477" spans="11:11" x14ac:dyDescent="0.25">
      <c r="K477" s="4"/>
    </row>
    <row r="478" spans="11:11" x14ac:dyDescent="0.25">
      <c r="K478" s="4"/>
    </row>
    <row r="479" spans="11:11" x14ac:dyDescent="0.25">
      <c r="K479" s="4"/>
    </row>
    <row r="480" spans="11:11" x14ac:dyDescent="0.25">
      <c r="K480" s="4"/>
    </row>
    <row r="481" spans="11:11" x14ac:dyDescent="0.25">
      <c r="K481" s="4"/>
    </row>
    <row r="482" spans="11:11" x14ac:dyDescent="0.25">
      <c r="K482" s="4"/>
    </row>
    <row r="483" spans="11:11" x14ac:dyDescent="0.25">
      <c r="K483" s="4"/>
    </row>
    <row r="484" spans="11:11" x14ac:dyDescent="0.25">
      <c r="K484" s="4"/>
    </row>
    <row r="485" spans="11:11" x14ac:dyDescent="0.25">
      <c r="K485" s="4"/>
    </row>
    <row r="486" spans="11:11" x14ac:dyDescent="0.25">
      <c r="K486" s="4"/>
    </row>
    <row r="487" spans="11:11" x14ac:dyDescent="0.25">
      <c r="K487" s="4"/>
    </row>
    <row r="488" spans="11:11" x14ac:dyDescent="0.25">
      <c r="K488" s="4"/>
    </row>
    <row r="489" spans="11:11" x14ac:dyDescent="0.25">
      <c r="K489" s="4"/>
    </row>
    <row r="490" spans="11:11" x14ac:dyDescent="0.25">
      <c r="K490" s="4"/>
    </row>
    <row r="491" spans="11:11" x14ac:dyDescent="0.25">
      <c r="K491" s="4"/>
    </row>
    <row r="492" spans="11:11" x14ac:dyDescent="0.25">
      <c r="K492" s="4"/>
    </row>
    <row r="493" spans="11:11" x14ac:dyDescent="0.25">
      <c r="K493" s="4"/>
    </row>
    <row r="494" spans="11:11" x14ac:dyDescent="0.25">
      <c r="K494" s="4"/>
    </row>
    <row r="495" spans="11:11" x14ac:dyDescent="0.25">
      <c r="K495" s="4"/>
    </row>
    <row r="496" spans="11:11" x14ac:dyDescent="0.25">
      <c r="K496" s="4"/>
    </row>
    <row r="497" spans="11:11" x14ac:dyDescent="0.25">
      <c r="K497" s="4"/>
    </row>
    <row r="498" spans="11:11" x14ac:dyDescent="0.25">
      <c r="K498" s="4"/>
    </row>
    <row r="499" spans="11:11" x14ac:dyDescent="0.25">
      <c r="K499" s="4"/>
    </row>
    <row r="500" spans="11:11" x14ac:dyDescent="0.25">
      <c r="K500" s="4"/>
    </row>
    <row r="501" spans="11:11" x14ac:dyDescent="0.25">
      <c r="K501" s="4"/>
    </row>
    <row r="502" spans="11:11" x14ac:dyDescent="0.25">
      <c r="K502" s="4"/>
    </row>
    <row r="503" spans="11:11" x14ac:dyDescent="0.25">
      <c r="K503" s="4"/>
    </row>
    <row r="504" spans="11:11" x14ac:dyDescent="0.25">
      <c r="K504" s="4"/>
    </row>
    <row r="505" spans="11:11" x14ac:dyDescent="0.25">
      <c r="K505" s="4"/>
    </row>
    <row r="506" spans="11:11" x14ac:dyDescent="0.25">
      <c r="K506" s="4"/>
    </row>
    <row r="507" spans="11:11" x14ac:dyDescent="0.25">
      <c r="K507" s="4"/>
    </row>
    <row r="508" spans="11:11" x14ac:dyDescent="0.25">
      <c r="K508" s="4"/>
    </row>
    <row r="509" spans="11:11" x14ac:dyDescent="0.25">
      <c r="K509" s="4"/>
    </row>
    <row r="510" spans="11:11" x14ac:dyDescent="0.25">
      <c r="K510" s="4"/>
    </row>
    <row r="511" spans="11:11" x14ac:dyDescent="0.25">
      <c r="K511" s="4"/>
    </row>
    <row r="512" spans="11:11" x14ac:dyDescent="0.25">
      <c r="K512" s="4"/>
    </row>
    <row r="513" spans="11:11" x14ac:dyDescent="0.25">
      <c r="K513" s="4"/>
    </row>
    <row r="514" spans="11:11" x14ac:dyDescent="0.25">
      <c r="K514" s="4"/>
    </row>
    <row r="515" spans="11:11" x14ac:dyDescent="0.25">
      <c r="K515" s="4"/>
    </row>
    <row r="516" spans="11:11" x14ac:dyDescent="0.25">
      <c r="K516" s="4"/>
    </row>
    <row r="517" spans="11:11" x14ac:dyDescent="0.25">
      <c r="K517" s="4"/>
    </row>
    <row r="518" spans="11:11" x14ac:dyDescent="0.25">
      <c r="K518" s="4"/>
    </row>
  </sheetData>
  <mergeCells count="4">
    <mergeCell ref="B2:E2"/>
    <mergeCell ref="B19:C19"/>
    <mergeCell ref="D19:E19"/>
    <mergeCell ref="B3:E3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AA65-6C52-462B-A2E7-B76E23AE12C2}">
  <dimension ref="B1:H518"/>
  <sheetViews>
    <sheetView zoomScale="81" zoomScaleNormal="81" workbookViewId="0">
      <selection activeCell="E19" sqref="E19"/>
    </sheetView>
  </sheetViews>
  <sheetFormatPr defaultColWidth="8.90625" defaultRowHeight="12.5" x14ac:dyDescent="0.25"/>
  <cols>
    <col min="1" max="1" width="2.36328125" style="1" customWidth="1"/>
    <col min="2" max="2" width="37.6328125" style="2" customWidth="1"/>
    <col min="3" max="3" width="27" style="1" customWidth="1"/>
    <col min="4" max="4" width="29.453125" style="1" customWidth="1"/>
    <col min="5" max="5" width="18.6328125" style="1" customWidth="1"/>
    <col min="6" max="6" width="11.08984375" style="1" customWidth="1"/>
    <col min="7" max="8" width="11.08984375" style="4" customWidth="1"/>
    <col min="9" max="9" width="12.90625" style="1" customWidth="1"/>
    <col min="10" max="16384" width="8.90625" style="1"/>
  </cols>
  <sheetData>
    <row r="1" spans="2:7" ht="9" customHeight="1" thickBot="1" x14ac:dyDescent="0.3"/>
    <row r="2" spans="2:7" ht="28.75" customHeight="1" thickBot="1" x14ac:dyDescent="0.3">
      <c r="B2" s="55" t="s">
        <v>35</v>
      </c>
      <c r="C2" s="56"/>
      <c r="D2" s="57"/>
    </row>
    <row r="3" spans="2:7" ht="27.25" customHeight="1" thickBot="1" x14ac:dyDescent="0.3">
      <c r="B3" s="9" t="s">
        <v>29</v>
      </c>
      <c r="D3" s="72" t="s">
        <v>33</v>
      </c>
      <c r="E3" s="5"/>
    </row>
    <row r="4" spans="2:7" ht="20" customHeight="1" thickBot="1" x14ac:dyDescent="0.3">
      <c r="B4" s="39" t="s">
        <v>3</v>
      </c>
      <c r="C4" s="63" t="s">
        <v>32</v>
      </c>
      <c r="D4" s="66" t="s">
        <v>65</v>
      </c>
      <c r="E4" s="7"/>
    </row>
    <row r="5" spans="2:7" ht="20" customHeight="1" thickBot="1" x14ac:dyDescent="0.3">
      <c r="B5" s="38" t="s">
        <v>31</v>
      </c>
      <c r="C5" s="53">
        <v>250000</v>
      </c>
      <c r="D5" s="64" t="s">
        <v>46</v>
      </c>
      <c r="E5" s="7"/>
    </row>
    <row r="6" spans="2:7" ht="20" customHeight="1" thickBot="1" x14ac:dyDescent="0.3">
      <c r="B6" s="38" t="s">
        <v>1</v>
      </c>
      <c r="C6" s="53">
        <v>200000</v>
      </c>
      <c r="D6" s="64" t="s">
        <v>47</v>
      </c>
      <c r="E6" s="7"/>
    </row>
    <row r="7" spans="2:7" ht="20" customHeight="1" thickBot="1" x14ac:dyDescent="0.3">
      <c r="B7" s="38" t="s">
        <v>0</v>
      </c>
      <c r="C7" s="54">
        <v>0.03</v>
      </c>
      <c r="D7" s="64" t="s">
        <v>45</v>
      </c>
      <c r="E7" s="7"/>
    </row>
    <row r="8" spans="2:7" ht="20" customHeight="1" thickBot="1" x14ac:dyDescent="0.3">
      <c r="B8" s="38" t="s">
        <v>2</v>
      </c>
      <c r="C8" s="53">
        <v>180</v>
      </c>
      <c r="D8" s="65" t="s">
        <v>64</v>
      </c>
      <c r="E8" s="7"/>
    </row>
    <row r="9" spans="2:7" ht="20" customHeight="1" thickBot="1" x14ac:dyDescent="0.3">
      <c r="B9" s="38" t="s">
        <v>39</v>
      </c>
      <c r="C9" s="42">
        <f>-PMT(C7/12,C8,C6)</f>
        <v>1381.1632805559802</v>
      </c>
      <c r="D9" s="67" t="s">
        <v>61</v>
      </c>
      <c r="E9" s="7"/>
    </row>
    <row r="10" spans="2:7" ht="20" customHeight="1" thickBot="1" x14ac:dyDescent="0.3">
      <c r="B10" s="38" t="s">
        <v>36</v>
      </c>
      <c r="C10" s="53">
        <v>2000</v>
      </c>
      <c r="D10" s="43" t="s">
        <v>34</v>
      </c>
      <c r="E10" s="7"/>
    </row>
    <row r="11" spans="2:7" ht="20" customHeight="1" x14ac:dyDescent="0.25">
      <c r="B11" s="73" t="s">
        <v>37</v>
      </c>
      <c r="C11" s="74">
        <f>C9*C8</f>
        <v>248609.39050007644</v>
      </c>
      <c r="D11" s="75">
        <f>C6+'Accumulation Table'!L3</f>
        <v>230433.64411193921</v>
      </c>
      <c r="E11" s="7"/>
    </row>
    <row r="12" spans="2:7" ht="23.15" customHeight="1" thickBot="1" x14ac:dyDescent="0.3">
      <c r="B12" s="38"/>
      <c r="C12" s="38" t="s">
        <v>49</v>
      </c>
      <c r="D12" s="41">
        <f>ROUNDUP(NPER(C7/12,C10,-C6,0),0)</f>
        <v>116</v>
      </c>
      <c r="E12" s="7"/>
      <c r="G12" s="1"/>
    </row>
    <row r="13" spans="2:7" ht="28.75" customHeight="1" thickBot="1" x14ac:dyDescent="0.3">
      <c r="B13" s="50" t="s">
        <v>44</v>
      </c>
      <c r="C13" s="51"/>
      <c r="D13" s="52"/>
    </row>
    <row r="14" spans="2:7" ht="18" customHeight="1" x14ac:dyDescent="0.25">
      <c r="B14" s="38" t="s">
        <v>43</v>
      </c>
      <c r="C14" s="48">
        <f>C10-C9</f>
        <v>618.83671944401976</v>
      </c>
      <c r="D14" s="37" t="s">
        <v>42</v>
      </c>
    </row>
    <row r="15" spans="2:7" ht="18" customHeight="1" x14ac:dyDescent="0.25">
      <c r="B15" s="38" t="s">
        <v>50</v>
      </c>
      <c r="C15" s="40">
        <f>MIN('Accumulation Table'!M4:M363)</f>
        <v>116</v>
      </c>
      <c r="D15" s="37" t="s">
        <v>11</v>
      </c>
    </row>
    <row r="16" spans="2:7" ht="18" customHeight="1" thickBot="1" x14ac:dyDescent="0.3">
      <c r="B16" s="38" t="s">
        <v>12</v>
      </c>
      <c r="C16" s="44">
        <f>-VLOOKUP(C15,'Accumulation Table'!G4:K363,5)</f>
        <v>1566.3558880607859</v>
      </c>
      <c r="D16" s="37" t="s">
        <v>48</v>
      </c>
    </row>
    <row r="17" spans="2:5" ht="20" customHeight="1" thickBot="1" x14ac:dyDescent="0.3">
      <c r="B17" s="38" t="s">
        <v>38</v>
      </c>
      <c r="C17" s="42">
        <f>C11-D11+(C8-C15)*C10</f>
        <v>146175.74638813722</v>
      </c>
      <c r="D17" s="61" t="s">
        <v>55</v>
      </c>
      <c r="E17" s="7"/>
    </row>
    <row r="18" spans="2:5" ht="8.4" customHeight="1" thickBot="1" x14ac:dyDescent="0.3">
      <c r="B18" s="45"/>
      <c r="C18" s="46"/>
      <c r="D18" s="47"/>
      <c r="E18" s="7"/>
    </row>
    <row r="19" spans="2:5" ht="28.75" customHeight="1" thickBot="1" x14ac:dyDescent="0.3">
      <c r="B19" s="49" t="s">
        <v>51</v>
      </c>
      <c r="C19" s="10"/>
      <c r="D19" s="11"/>
    </row>
    <row r="20" spans="2:5" ht="18" customHeight="1" x14ac:dyDescent="0.25">
      <c r="B20" s="38" t="s">
        <v>52</v>
      </c>
      <c r="C20" s="48">
        <f>C14</f>
        <v>618.83671944401976</v>
      </c>
      <c r="D20" s="37" t="s">
        <v>53</v>
      </c>
    </row>
    <row r="21" spans="2:5" ht="18" customHeight="1" x14ac:dyDescent="0.25">
      <c r="B21" s="38" t="s">
        <v>54</v>
      </c>
      <c r="C21" s="60">
        <f>C8</f>
        <v>180</v>
      </c>
      <c r="D21" s="37" t="s">
        <v>58</v>
      </c>
    </row>
    <row r="22" spans="2:5" ht="18" customHeight="1" thickBot="1" x14ac:dyDescent="0.3">
      <c r="B22" s="38" t="s">
        <v>57</v>
      </c>
      <c r="C22" s="58">
        <v>0.02</v>
      </c>
      <c r="D22" s="37" t="s">
        <v>56</v>
      </c>
    </row>
    <row r="23" spans="2:5" ht="20.149999999999999" customHeight="1" thickBot="1" x14ac:dyDescent="0.3">
      <c r="B23" s="38" t="s">
        <v>59</v>
      </c>
      <c r="C23" s="59">
        <f>VLOOKUP($C$21,'Accumulation Table'!N4:R363,4)</f>
        <v>1062378.11912861</v>
      </c>
      <c r="D23" s="62" t="s">
        <v>60</v>
      </c>
    </row>
    <row r="24" spans="2:5" ht="8.4" customHeight="1" thickBot="1" x14ac:dyDescent="0.3">
      <c r="B24" s="45"/>
      <c r="C24" s="46"/>
      <c r="D24" s="47"/>
      <c r="E24" s="7"/>
    </row>
    <row r="25" spans="2:5" ht="23.4" customHeight="1" thickBot="1" x14ac:dyDescent="0.3">
      <c r="C25" s="71" t="s">
        <v>73</v>
      </c>
    </row>
    <row r="26" spans="2:5" ht="18" customHeight="1" thickBot="1" x14ac:dyDescent="0.3">
      <c r="B26" s="81" t="s">
        <v>66</v>
      </c>
      <c r="C26" s="82"/>
      <c r="D26" s="83"/>
    </row>
    <row r="27" spans="2:5" ht="18" customHeight="1" x14ac:dyDescent="0.25">
      <c r="B27" s="69" t="s">
        <v>76</v>
      </c>
    </row>
    <row r="28" spans="2:5" ht="18" customHeight="1" x14ac:dyDescent="0.25">
      <c r="B28" s="69" t="s">
        <v>77</v>
      </c>
    </row>
    <row r="29" spans="2:5" ht="18" customHeight="1" x14ac:dyDescent="0.25">
      <c r="B29" s="70" t="s">
        <v>67</v>
      </c>
    </row>
    <row r="30" spans="2:5" ht="18" customHeight="1" x14ac:dyDescent="0.25">
      <c r="B30" s="70" t="s">
        <v>68</v>
      </c>
    </row>
    <row r="31" spans="2:5" ht="18" customHeight="1" x14ac:dyDescent="0.25">
      <c r="B31" s="70" t="s">
        <v>69</v>
      </c>
    </row>
    <row r="32" spans="2:5" ht="18" customHeight="1" x14ac:dyDescent="0.25">
      <c r="B32" s="70" t="s">
        <v>70</v>
      </c>
    </row>
    <row r="33" spans="2:4" ht="18" customHeight="1" x14ac:dyDescent="0.25">
      <c r="B33" s="70" t="s">
        <v>71</v>
      </c>
    </row>
    <row r="34" spans="2:4" ht="18" customHeight="1" x14ac:dyDescent="0.25">
      <c r="B34" s="68" t="s">
        <v>72</v>
      </c>
    </row>
    <row r="35" spans="2:4" ht="18" customHeight="1" x14ac:dyDescent="0.25">
      <c r="B35" s="2" t="s">
        <v>75</v>
      </c>
    </row>
    <row r="36" spans="2:4" ht="18" customHeight="1" x14ac:dyDescent="0.25">
      <c r="B36" s="2" t="s">
        <v>74</v>
      </c>
    </row>
    <row r="37" spans="2:4" ht="18" customHeight="1" x14ac:dyDescent="0.25">
      <c r="B37" s="1"/>
    </row>
    <row r="38" spans="2:4" ht="18" customHeight="1" x14ac:dyDescent="0.25"/>
    <row r="39" spans="2:4" ht="18" customHeight="1" x14ac:dyDescent="0.25">
      <c r="B39" s="2" t="s">
        <v>78</v>
      </c>
    </row>
    <row r="40" spans="2:4" ht="18" customHeight="1" x14ac:dyDescent="0.25"/>
    <row r="41" spans="2:4" ht="18" customHeight="1" x14ac:dyDescent="0.25">
      <c r="D41" s="1" t="s">
        <v>79</v>
      </c>
    </row>
    <row r="42" spans="2:4" ht="18" customHeight="1" x14ac:dyDescent="0.25"/>
    <row r="43" spans="2:4" ht="18" customHeight="1" x14ac:dyDescent="0.25"/>
    <row r="366" spans="6:6" x14ac:dyDescent="0.25">
      <c r="F366" s="4"/>
    </row>
    <row r="367" spans="6:6" x14ac:dyDescent="0.25">
      <c r="F367" s="4"/>
    </row>
    <row r="368" spans="6:6" x14ac:dyDescent="0.25">
      <c r="F368" s="4"/>
    </row>
    <row r="369" spans="6:6" x14ac:dyDescent="0.25">
      <c r="F369" s="4"/>
    </row>
    <row r="370" spans="6:6" x14ac:dyDescent="0.25">
      <c r="F370" s="4"/>
    </row>
    <row r="371" spans="6:6" x14ac:dyDescent="0.25">
      <c r="F371" s="4"/>
    </row>
    <row r="372" spans="6:6" x14ac:dyDescent="0.25">
      <c r="F372" s="4"/>
    </row>
    <row r="373" spans="6:6" x14ac:dyDescent="0.25">
      <c r="F373" s="4"/>
    </row>
    <row r="374" spans="6:6" x14ac:dyDescent="0.25">
      <c r="F374" s="4"/>
    </row>
    <row r="375" spans="6:6" x14ac:dyDescent="0.25">
      <c r="F375" s="4"/>
    </row>
    <row r="376" spans="6:6" x14ac:dyDescent="0.25">
      <c r="F376" s="4"/>
    </row>
    <row r="377" spans="6:6" x14ac:dyDescent="0.25">
      <c r="F377" s="4"/>
    </row>
    <row r="378" spans="6:6" x14ac:dyDescent="0.25">
      <c r="F378" s="4"/>
    </row>
    <row r="379" spans="6:6" x14ac:dyDescent="0.25">
      <c r="F379" s="4"/>
    </row>
    <row r="380" spans="6:6" x14ac:dyDescent="0.25">
      <c r="F380" s="4"/>
    </row>
    <row r="381" spans="6:6" x14ac:dyDescent="0.25">
      <c r="F381" s="4"/>
    </row>
    <row r="382" spans="6:6" x14ac:dyDescent="0.25">
      <c r="F382" s="4"/>
    </row>
    <row r="383" spans="6:6" x14ac:dyDescent="0.25">
      <c r="F383" s="4"/>
    </row>
    <row r="384" spans="6:6" x14ac:dyDescent="0.25">
      <c r="F384" s="4"/>
    </row>
    <row r="385" spans="6:6" x14ac:dyDescent="0.25">
      <c r="F385" s="4"/>
    </row>
    <row r="386" spans="6:6" x14ac:dyDescent="0.25">
      <c r="F386" s="4"/>
    </row>
    <row r="387" spans="6:6" x14ac:dyDescent="0.25">
      <c r="F387" s="4"/>
    </row>
    <row r="388" spans="6:6" x14ac:dyDescent="0.25">
      <c r="F388" s="4"/>
    </row>
    <row r="389" spans="6:6" x14ac:dyDescent="0.25">
      <c r="F389" s="4"/>
    </row>
    <row r="390" spans="6:6" x14ac:dyDescent="0.25">
      <c r="F390" s="4"/>
    </row>
    <row r="391" spans="6:6" x14ac:dyDescent="0.25">
      <c r="F391" s="4"/>
    </row>
    <row r="392" spans="6:6" x14ac:dyDescent="0.25">
      <c r="F392" s="4"/>
    </row>
    <row r="393" spans="6:6" x14ac:dyDescent="0.25">
      <c r="F393" s="4"/>
    </row>
    <row r="394" spans="6:6" x14ac:dyDescent="0.25">
      <c r="F394" s="4"/>
    </row>
    <row r="395" spans="6:6" x14ac:dyDescent="0.25">
      <c r="F395" s="4"/>
    </row>
    <row r="396" spans="6:6" x14ac:dyDescent="0.25">
      <c r="F396" s="4"/>
    </row>
    <row r="397" spans="6:6" x14ac:dyDescent="0.25">
      <c r="F397" s="4"/>
    </row>
    <row r="398" spans="6:6" x14ac:dyDescent="0.25">
      <c r="F398" s="4"/>
    </row>
    <row r="399" spans="6:6" x14ac:dyDescent="0.25">
      <c r="F399" s="4"/>
    </row>
    <row r="400" spans="6:6" x14ac:dyDescent="0.25">
      <c r="F400" s="4"/>
    </row>
    <row r="401" spans="6:6" x14ac:dyDescent="0.25">
      <c r="F401" s="4"/>
    </row>
    <row r="402" spans="6:6" x14ac:dyDescent="0.25">
      <c r="F402" s="4"/>
    </row>
    <row r="403" spans="6:6" x14ac:dyDescent="0.25">
      <c r="F403" s="4"/>
    </row>
    <row r="404" spans="6:6" x14ac:dyDescent="0.25">
      <c r="F404" s="4"/>
    </row>
    <row r="405" spans="6:6" x14ac:dyDescent="0.25">
      <c r="F405" s="4"/>
    </row>
    <row r="406" spans="6:6" x14ac:dyDescent="0.25">
      <c r="F406" s="4"/>
    </row>
    <row r="407" spans="6:6" x14ac:dyDescent="0.25">
      <c r="F407" s="4"/>
    </row>
    <row r="408" spans="6:6" x14ac:dyDescent="0.25">
      <c r="F408" s="4"/>
    </row>
    <row r="409" spans="6:6" x14ac:dyDescent="0.25">
      <c r="F409" s="4"/>
    </row>
    <row r="410" spans="6:6" x14ac:dyDescent="0.25">
      <c r="F410" s="4"/>
    </row>
    <row r="411" spans="6:6" x14ac:dyDescent="0.25">
      <c r="F411" s="4"/>
    </row>
    <row r="412" spans="6:6" x14ac:dyDescent="0.25">
      <c r="F412" s="4"/>
    </row>
    <row r="413" spans="6:6" x14ac:dyDescent="0.25">
      <c r="F413" s="4"/>
    </row>
    <row r="414" spans="6:6" x14ac:dyDescent="0.25">
      <c r="F414" s="4"/>
    </row>
    <row r="415" spans="6:6" x14ac:dyDescent="0.25">
      <c r="F415" s="4"/>
    </row>
    <row r="416" spans="6:6" x14ac:dyDescent="0.25">
      <c r="F416" s="4"/>
    </row>
    <row r="417" spans="6:6" x14ac:dyDescent="0.25">
      <c r="F417" s="4"/>
    </row>
    <row r="418" spans="6:6" x14ac:dyDescent="0.25">
      <c r="F418" s="4"/>
    </row>
    <row r="419" spans="6:6" x14ac:dyDescent="0.25">
      <c r="F419" s="4"/>
    </row>
    <row r="420" spans="6:6" x14ac:dyDescent="0.25">
      <c r="F420" s="4"/>
    </row>
    <row r="421" spans="6:6" x14ac:dyDescent="0.25">
      <c r="F421" s="4"/>
    </row>
    <row r="422" spans="6:6" x14ac:dyDescent="0.25">
      <c r="F422" s="4"/>
    </row>
    <row r="423" spans="6:6" x14ac:dyDescent="0.25">
      <c r="F423" s="4"/>
    </row>
    <row r="424" spans="6:6" x14ac:dyDescent="0.25">
      <c r="F424" s="4"/>
    </row>
    <row r="425" spans="6:6" x14ac:dyDescent="0.25">
      <c r="F425" s="4"/>
    </row>
    <row r="426" spans="6:6" x14ac:dyDescent="0.25">
      <c r="F426" s="4"/>
    </row>
    <row r="427" spans="6:6" x14ac:dyDescent="0.25">
      <c r="F427" s="4"/>
    </row>
    <row r="428" spans="6:6" x14ac:dyDescent="0.25">
      <c r="F428" s="4"/>
    </row>
    <row r="429" spans="6:6" x14ac:dyDescent="0.25">
      <c r="F429" s="4"/>
    </row>
    <row r="430" spans="6:6" x14ac:dyDescent="0.25">
      <c r="F430" s="4"/>
    </row>
    <row r="431" spans="6:6" x14ac:dyDescent="0.25">
      <c r="F431" s="4"/>
    </row>
    <row r="432" spans="6:6" x14ac:dyDescent="0.25">
      <c r="F432" s="4"/>
    </row>
    <row r="433" spans="6:6" x14ac:dyDescent="0.25">
      <c r="F433" s="4"/>
    </row>
    <row r="434" spans="6:6" x14ac:dyDescent="0.25">
      <c r="F434" s="4"/>
    </row>
    <row r="435" spans="6:6" x14ac:dyDescent="0.25">
      <c r="F435" s="4"/>
    </row>
    <row r="436" spans="6:6" x14ac:dyDescent="0.25">
      <c r="F436" s="4"/>
    </row>
    <row r="437" spans="6:6" x14ac:dyDescent="0.25">
      <c r="F437" s="4"/>
    </row>
    <row r="438" spans="6:6" x14ac:dyDescent="0.25">
      <c r="F438" s="4"/>
    </row>
    <row r="439" spans="6:6" x14ac:dyDescent="0.25">
      <c r="F439" s="4"/>
    </row>
    <row r="440" spans="6:6" x14ac:dyDescent="0.25">
      <c r="F440" s="4"/>
    </row>
    <row r="441" spans="6:6" x14ac:dyDescent="0.25">
      <c r="F441" s="4"/>
    </row>
    <row r="442" spans="6:6" x14ac:dyDescent="0.25">
      <c r="F442" s="4"/>
    </row>
    <row r="443" spans="6:6" x14ac:dyDescent="0.25">
      <c r="F443" s="4"/>
    </row>
    <row r="444" spans="6:6" x14ac:dyDescent="0.25">
      <c r="F444" s="4"/>
    </row>
    <row r="445" spans="6:6" x14ac:dyDescent="0.25">
      <c r="F445" s="4"/>
    </row>
    <row r="446" spans="6:6" x14ac:dyDescent="0.25">
      <c r="F446" s="4"/>
    </row>
    <row r="447" spans="6:6" x14ac:dyDescent="0.25">
      <c r="F447" s="4"/>
    </row>
    <row r="448" spans="6:6" x14ac:dyDescent="0.25">
      <c r="F448" s="4"/>
    </row>
    <row r="449" spans="6:6" x14ac:dyDescent="0.25">
      <c r="F449" s="4"/>
    </row>
    <row r="450" spans="6:6" x14ac:dyDescent="0.25">
      <c r="F450" s="4"/>
    </row>
    <row r="451" spans="6:6" x14ac:dyDescent="0.25">
      <c r="F451" s="4"/>
    </row>
    <row r="452" spans="6:6" x14ac:dyDescent="0.25">
      <c r="F452" s="4"/>
    </row>
    <row r="453" spans="6:6" x14ac:dyDescent="0.25">
      <c r="F453" s="4"/>
    </row>
    <row r="454" spans="6:6" x14ac:dyDescent="0.25">
      <c r="F454" s="4"/>
    </row>
    <row r="455" spans="6:6" x14ac:dyDescent="0.25">
      <c r="F455" s="4"/>
    </row>
    <row r="456" spans="6:6" x14ac:dyDescent="0.25">
      <c r="F456" s="4"/>
    </row>
    <row r="457" spans="6:6" x14ac:dyDescent="0.25">
      <c r="F457" s="4"/>
    </row>
    <row r="458" spans="6:6" x14ac:dyDescent="0.25">
      <c r="F458" s="4"/>
    </row>
    <row r="459" spans="6:6" x14ac:dyDescent="0.25">
      <c r="F459" s="4"/>
    </row>
    <row r="460" spans="6:6" x14ac:dyDescent="0.25">
      <c r="F460" s="4"/>
    </row>
    <row r="461" spans="6:6" x14ac:dyDescent="0.25">
      <c r="F461" s="4"/>
    </row>
    <row r="462" spans="6:6" x14ac:dyDescent="0.25">
      <c r="F462" s="4"/>
    </row>
    <row r="463" spans="6:6" x14ac:dyDescent="0.25">
      <c r="F463" s="4"/>
    </row>
    <row r="464" spans="6:6" x14ac:dyDescent="0.25">
      <c r="F464" s="4"/>
    </row>
    <row r="465" spans="6:6" x14ac:dyDescent="0.25">
      <c r="F465" s="4"/>
    </row>
    <row r="466" spans="6:6" x14ac:dyDescent="0.25">
      <c r="F466" s="4"/>
    </row>
    <row r="467" spans="6:6" x14ac:dyDescent="0.25">
      <c r="F467" s="4"/>
    </row>
    <row r="468" spans="6:6" x14ac:dyDescent="0.25">
      <c r="F468" s="4"/>
    </row>
    <row r="469" spans="6:6" x14ac:dyDescent="0.25">
      <c r="F469" s="4"/>
    </row>
    <row r="470" spans="6:6" x14ac:dyDescent="0.25">
      <c r="F470" s="4"/>
    </row>
    <row r="471" spans="6:6" x14ac:dyDescent="0.25">
      <c r="F471" s="4"/>
    </row>
    <row r="472" spans="6:6" x14ac:dyDescent="0.25">
      <c r="F472" s="4"/>
    </row>
    <row r="473" spans="6:6" x14ac:dyDescent="0.25">
      <c r="F473" s="4"/>
    </row>
    <row r="474" spans="6:6" x14ac:dyDescent="0.25">
      <c r="F474" s="4"/>
    </row>
    <row r="475" spans="6:6" x14ac:dyDescent="0.25">
      <c r="F475" s="4"/>
    </row>
    <row r="476" spans="6:6" x14ac:dyDescent="0.25">
      <c r="F476" s="4"/>
    </row>
    <row r="477" spans="6:6" x14ac:dyDescent="0.25">
      <c r="F477" s="4"/>
    </row>
    <row r="478" spans="6:6" x14ac:dyDescent="0.25">
      <c r="F478" s="4"/>
    </row>
    <row r="479" spans="6:6" x14ac:dyDescent="0.25">
      <c r="F479" s="4"/>
    </row>
    <row r="480" spans="6:6" x14ac:dyDescent="0.25">
      <c r="F480" s="4"/>
    </row>
    <row r="481" spans="6:6" x14ac:dyDescent="0.25">
      <c r="F481" s="4"/>
    </row>
    <row r="482" spans="6:6" x14ac:dyDescent="0.25">
      <c r="F482" s="4"/>
    </row>
    <row r="483" spans="6:6" x14ac:dyDescent="0.25">
      <c r="F483" s="4"/>
    </row>
    <row r="484" spans="6:6" x14ac:dyDescent="0.25">
      <c r="F484" s="4"/>
    </row>
    <row r="485" spans="6:6" x14ac:dyDescent="0.25">
      <c r="F485" s="4"/>
    </row>
    <row r="486" spans="6:6" x14ac:dyDescent="0.25">
      <c r="F486" s="4"/>
    </row>
    <row r="487" spans="6:6" x14ac:dyDescent="0.25">
      <c r="F487" s="4"/>
    </row>
    <row r="488" spans="6:6" x14ac:dyDescent="0.25">
      <c r="F488" s="4"/>
    </row>
    <row r="489" spans="6:6" x14ac:dyDescent="0.25">
      <c r="F489" s="4"/>
    </row>
    <row r="490" spans="6:6" x14ac:dyDescent="0.25">
      <c r="F490" s="4"/>
    </row>
    <row r="491" spans="6:6" x14ac:dyDescent="0.25">
      <c r="F491" s="4"/>
    </row>
    <row r="492" spans="6:6" x14ac:dyDescent="0.25">
      <c r="F492" s="4"/>
    </row>
    <row r="493" spans="6:6" x14ac:dyDescent="0.25">
      <c r="F493" s="4"/>
    </row>
    <row r="494" spans="6:6" x14ac:dyDescent="0.25">
      <c r="F494" s="4"/>
    </row>
    <row r="495" spans="6:6" x14ac:dyDescent="0.25">
      <c r="F495" s="4"/>
    </row>
    <row r="496" spans="6:6" x14ac:dyDescent="0.25">
      <c r="F496" s="4"/>
    </row>
    <row r="497" spans="6:6" x14ac:dyDescent="0.25">
      <c r="F497" s="4"/>
    </row>
    <row r="498" spans="6:6" x14ac:dyDescent="0.25">
      <c r="F498" s="4"/>
    </row>
    <row r="499" spans="6:6" x14ac:dyDescent="0.25">
      <c r="F499" s="4"/>
    </row>
    <row r="500" spans="6:6" x14ac:dyDescent="0.25">
      <c r="F500" s="4"/>
    </row>
    <row r="501" spans="6:6" x14ac:dyDescent="0.25">
      <c r="F501" s="4"/>
    </row>
    <row r="502" spans="6:6" x14ac:dyDescent="0.25">
      <c r="F502" s="4"/>
    </row>
    <row r="503" spans="6:6" x14ac:dyDescent="0.25">
      <c r="F503" s="4"/>
    </row>
    <row r="504" spans="6:6" x14ac:dyDescent="0.25">
      <c r="F504" s="4"/>
    </row>
    <row r="505" spans="6:6" x14ac:dyDescent="0.25">
      <c r="F505" s="4"/>
    </row>
    <row r="506" spans="6:6" x14ac:dyDescent="0.25">
      <c r="F506" s="4"/>
    </row>
    <row r="507" spans="6:6" x14ac:dyDescent="0.25">
      <c r="F507" s="4"/>
    </row>
    <row r="508" spans="6:6" x14ac:dyDescent="0.25">
      <c r="F508" s="4"/>
    </row>
    <row r="509" spans="6:6" x14ac:dyDescent="0.25">
      <c r="F509" s="4"/>
    </row>
    <row r="510" spans="6:6" x14ac:dyDescent="0.25">
      <c r="F510" s="4"/>
    </row>
    <row r="511" spans="6:6" x14ac:dyDescent="0.25">
      <c r="F511" s="4"/>
    </row>
    <row r="512" spans="6:6" x14ac:dyDescent="0.25">
      <c r="F512" s="4"/>
    </row>
    <row r="513" spans="6:6" x14ac:dyDescent="0.25">
      <c r="F513" s="4"/>
    </row>
    <row r="514" spans="6:6" x14ac:dyDescent="0.25">
      <c r="F514" s="4"/>
    </row>
    <row r="515" spans="6:6" x14ac:dyDescent="0.25">
      <c r="F515" s="4"/>
    </row>
    <row r="516" spans="6:6" x14ac:dyDescent="0.25">
      <c r="F516" s="4"/>
    </row>
    <row r="517" spans="6:6" x14ac:dyDescent="0.25">
      <c r="F517" s="4"/>
    </row>
    <row r="518" spans="6:6" x14ac:dyDescent="0.25">
      <c r="F518" s="4"/>
    </row>
  </sheetData>
  <sheetProtection selectLockedCells="1"/>
  <mergeCells count="1">
    <mergeCell ref="B26:D26"/>
  </mergeCells>
  <printOptions horizontalCentered="1"/>
  <pageMargins left="0.31496062992125984" right="0.31496062992125984" top="0.74803149606299213" bottom="0.35433070866141736" header="0.31496062992125984" footer="0.11811023622047245"/>
  <pageSetup paperSize="9" orientation="portrait" r:id="rId1"/>
  <headerFooter>
    <oddHeader>&amp;R&amp;"Arial Black,Regular"&amp;16&amp;KFF0000CONFIDENTIAL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FB58-5043-4C20-B4B6-AD9FCABC71D2}">
  <dimension ref="A1:X363"/>
  <sheetViews>
    <sheetView zoomScale="75" zoomScaleNormal="75" workbookViewId="0">
      <pane ySplit="4" topLeftCell="A143" activePane="bottomLeft" state="frozen"/>
      <selection pane="bottomLeft" activeCell="N183" sqref="N183"/>
    </sheetView>
  </sheetViews>
  <sheetFormatPr defaultColWidth="8.90625" defaultRowHeight="12.5" x14ac:dyDescent="0.25"/>
  <cols>
    <col min="1" max="1" width="6.6328125" style="1" customWidth="1"/>
    <col min="2" max="2" width="15.36328125" style="1" customWidth="1"/>
    <col min="3" max="3" width="13.1796875" style="1" customWidth="1"/>
    <col min="4" max="4" width="14.6328125" style="1" customWidth="1"/>
    <col min="5" max="5" width="13.81640625" style="1" customWidth="1"/>
    <col min="6" max="6" width="3.08984375" style="1" customWidth="1"/>
    <col min="7" max="7" width="6.6328125" style="1" customWidth="1"/>
    <col min="8" max="8" width="15.36328125" style="1" customWidth="1"/>
    <col min="9" max="9" width="13.1796875" style="1" customWidth="1"/>
    <col min="10" max="10" width="14.6328125" style="1" customWidth="1"/>
    <col min="11" max="11" width="13.81640625" style="1" customWidth="1"/>
    <col min="12" max="12" width="11.453125" style="20" customWidth="1"/>
    <col min="13" max="13" width="11.453125" style="36" customWidth="1"/>
    <col min="14" max="14" width="12.36328125" style="1" customWidth="1"/>
    <col min="15" max="15" width="9.453125" style="1" customWidth="1"/>
    <col min="16" max="16" width="13.1796875" style="1" customWidth="1"/>
    <col min="17" max="17" width="14.54296875" style="1" customWidth="1"/>
    <col min="18" max="18" width="14.26953125" style="1" customWidth="1"/>
    <col min="19" max="19" width="3.08984375" style="1" customWidth="1"/>
    <col min="20" max="20" width="12.36328125" style="1" customWidth="1"/>
    <col min="21" max="21" width="9.453125" style="1" customWidth="1"/>
    <col min="22" max="22" width="10.81640625" style="1" customWidth="1"/>
    <col min="23" max="23" width="12.6328125" style="1" customWidth="1"/>
    <col min="24" max="24" width="13.81640625" style="1" customWidth="1"/>
    <col min="25" max="25" width="13.90625" style="1" customWidth="1"/>
    <col min="26" max="16384" width="8.90625" style="1"/>
  </cols>
  <sheetData>
    <row r="1" spans="1:24" ht="24.9" customHeight="1" thickBot="1" x14ac:dyDescent="0.3">
      <c r="A1" s="22" t="s">
        <v>15</v>
      </c>
      <c r="B1" s="23"/>
      <c r="C1" s="24" t="s">
        <v>62</v>
      </c>
      <c r="D1" s="23"/>
      <c r="E1" s="25" t="s">
        <v>20</v>
      </c>
      <c r="F1" s="16"/>
      <c r="G1" s="26" t="s">
        <v>15</v>
      </c>
      <c r="H1" s="27"/>
      <c r="I1" s="28" t="s">
        <v>19</v>
      </c>
      <c r="J1" s="27"/>
      <c r="K1" s="29" t="s">
        <v>21</v>
      </c>
      <c r="L1" s="30" t="s">
        <v>24</v>
      </c>
      <c r="M1" s="33" t="s">
        <v>26</v>
      </c>
      <c r="N1" s="3" t="s">
        <v>63</v>
      </c>
      <c r="R1" s="8">
        <f>Solution!C10</f>
        <v>2000</v>
      </c>
      <c r="S1" s="16"/>
      <c r="T1" s="3" t="s">
        <v>13</v>
      </c>
    </row>
    <row r="2" spans="1:24" ht="13" x14ac:dyDescent="0.25">
      <c r="C2" s="5"/>
      <c r="D2" s="18" t="s">
        <v>22</v>
      </c>
      <c r="E2" s="8">
        <f>Solution!C6</f>
        <v>200000</v>
      </c>
      <c r="F2" s="16"/>
      <c r="H2" s="19" t="s">
        <v>23</v>
      </c>
      <c r="J2" s="18" t="s">
        <v>40</v>
      </c>
      <c r="K2" s="8">
        <f>Solution!C6</f>
        <v>200000</v>
      </c>
      <c r="L2" s="31" t="s">
        <v>25</v>
      </c>
      <c r="M2" s="33" t="s">
        <v>27</v>
      </c>
      <c r="N2" s="5" t="s">
        <v>4</v>
      </c>
      <c r="O2" s="6">
        <f>Solution!C14</f>
        <v>618.83671944401976</v>
      </c>
      <c r="P2" s="4" t="s">
        <v>5</v>
      </c>
      <c r="Q2" s="4" t="s">
        <v>28</v>
      </c>
      <c r="R2" s="6">
        <f>Solution!C6</f>
        <v>200000</v>
      </c>
      <c r="S2" s="16"/>
      <c r="T2" s="12" t="s">
        <v>14</v>
      </c>
      <c r="U2" s="6"/>
      <c r="V2" s="4"/>
      <c r="W2" s="4"/>
      <c r="X2" s="6"/>
    </row>
    <row r="3" spans="1:24" s="15" customFormat="1" ht="24.9" customHeight="1" thickBot="1" x14ac:dyDescent="0.3">
      <c r="A3" s="14" t="s">
        <v>7</v>
      </c>
      <c r="B3" s="14" t="s">
        <v>16</v>
      </c>
      <c r="C3" s="14" t="s">
        <v>18</v>
      </c>
      <c r="D3" s="14" t="s">
        <v>41</v>
      </c>
      <c r="E3" s="14" t="s">
        <v>9</v>
      </c>
      <c r="F3" s="17"/>
      <c r="G3" s="14" t="s">
        <v>7</v>
      </c>
      <c r="H3" s="14" t="s">
        <v>16</v>
      </c>
      <c r="I3" s="14" t="s">
        <v>18</v>
      </c>
      <c r="J3" s="14" t="s">
        <v>17</v>
      </c>
      <c r="K3" s="14" t="s">
        <v>9</v>
      </c>
      <c r="L3" s="32">
        <f>MAX(L5:L363)</f>
        <v>30433.644111939215</v>
      </c>
      <c r="M3" s="34">
        <v>0</v>
      </c>
      <c r="N3" s="14" t="s">
        <v>7</v>
      </c>
      <c r="O3" s="14" t="s">
        <v>6</v>
      </c>
      <c r="P3" s="14" t="s">
        <v>8</v>
      </c>
      <c r="Q3" s="14" t="s">
        <v>9</v>
      </c>
      <c r="R3" s="14" t="s">
        <v>10</v>
      </c>
      <c r="S3" s="17"/>
      <c r="T3" s="14" t="s">
        <v>7</v>
      </c>
      <c r="U3" s="14" t="s">
        <v>6</v>
      </c>
      <c r="V3" s="14" t="s">
        <v>8</v>
      </c>
      <c r="W3" s="14" t="s">
        <v>9</v>
      </c>
      <c r="X3" s="14"/>
    </row>
    <row r="4" spans="1:24" ht="13" x14ac:dyDescent="0.25">
      <c r="A4" s="4">
        <f>N4</f>
        <v>1</v>
      </c>
      <c r="B4" s="6">
        <f>Solution!C9</f>
        <v>1381.1632805559802</v>
      </c>
      <c r="C4" s="6">
        <f>B4-D4</f>
        <v>500.00000000003092</v>
      </c>
      <c r="D4" s="6">
        <f>E2-E4</f>
        <v>881.16328055594931</v>
      </c>
      <c r="E4" s="6">
        <f>-FV(Solution!$C$7/12,1,-B4,E2)</f>
        <v>199118.83671944405</v>
      </c>
      <c r="F4" s="16"/>
      <c r="G4" s="4">
        <f>A4</f>
        <v>1</v>
      </c>
      <c r="H4" s="6">
        <f t="shared" ref="H4:H67" si="0">$R$1</f>
        <v>2000</v>
      </c>
      <c r="I4" s="6">
        <f>H4-J4</f>
        <v>500.0000000000291</v>
      </c>
      <c r="J4" s="6">
        <f>E2-K4</f>
        <v>1499.9999999999709</v>
      </c>
      <c r="K4" s="6">
        <f>-FV(Solution!$C$7/12,1,-H4,$E$2)</f>
        <v>198500.00000000003</v>
      </c>
      <c r="L4" s="21">
        <f>IF(I4&gt;=0,SUM($I$4:I4))</f>
        <v>500.0000000000291</v>
      </c>
      <c r="M4" s="35" t="b">
        <f>IF(K4&lt;=$M$3,INT(G4))</f>
        <v>0</v>
      </c>
      <c r="N4" s="4">
        <v>1</v>
      </c>
      <c r="O4" s="13">
        <f>O2*Solution!$C$22</f>
        <v>12.376734388880395</v>
      </c>
      <c r="P4" s="6">
        <f t="shared" ref="P4:P67" si="1">$O$2</f>
        <v>618.83671944401976</v>
      </c>
      <c r="Q4" s="6">
        <f>O2+O4</f>
        <v>631.2134538329002</v>
      </c>
      <c r="R4" s="4">
        <f t="shared" ref="R4:R67" si="2">N4</f>
        <v>1</v>
      </c>
      <c r="S4" s="16"/>
      <c r="T4" s="4">
        <f>Solution!C21</f>
        <v>180</v>
      </c>
      <c r="U4" s="6"/>
      <c r="V4" s="8" t="s">
        <v>30</v>
      </c>
      <c r="W4" s="6">
        <f>Solution!C16</f>
        <v>1566.3558880607859</v>
      </c>
      <c r="X4" s="4"/>
    </row>
    <row r="5" spans="1:24" x14ac:dyDescent="0.25">
      <c r="A5" s="4">
        <v>2</v>
      </c>
      <c r="B5" s="6">
        <f>$B$4</f>
        <v>1381.1632805559802</v>
      </c>
      <c r="C5" s="6">
        <f>B5-D5</f>
        <v>497.79709179862584</v>
      </c>
      <c r="D5" s="6">
        <f>E4-E5</f>
        <v>883.36618875735439</v>
      </c>
      <c r="E5" s="6">
        <f>-FV(Solution!$C$7/12,1,-B5,E4)</f>
        <v>198235.4705306867</v>
      </c>
      <c r="F5" s="16"/>
      <c r="G5" s="4">
        <v>2</v>
      </c>
      <c r="H5" s="6">
        <f t="shared" si="0"/>
        <v>2000</v>
      </c>
      <c r="I5" s="6">
        <f>H5-J5</f>
        <v>496.2500000000291</v>
      </c>
      <c r="J5" s="6">
        <f>K4-K5</f>
        <v>1503.7499999999709</v>
      </c>
      <c r="K5" s="6">
        <f>-FV(Solution!$C$7/12,1,-H5,K4)</f>
        <v>196996.25000000006</v>
      </c>
      <c r="L5" s="21">
        <f>IF(I5&gt;=0,SUM($I$4:I5))</f>
        <v>996.25000000005821</v>
      </c>
      <c r="M5" s="35" t="b">
        <f t="shared" ref="M5:M68" si="3">IF(K5&lt;=$M$3,INT(G5))</f>
        <v>0</v>
      </c>
      <c r="N5" s="4">
        <f t="shared" ref="N5:N68" si="4">N4+1</f>
        <v>2</v>
      </c>
      <c r="O5" s="13">
        <f>Q4*Solution!$C$22</f>
        <v>12.624269076658004</v>
      </c>
      <c r="P5" s="6">
        <f t="shared" si="1"/>
        <v>618.83671944401976</v>
      </c>
      <c r="Q5" s="6">
        <f t="shared" ref="Q5" si="5">Q4+O5+P5</f>
        <v>1262.6744423535779</v>
      </c>
      <c r="R5" s="4">
        <f t="shared" si="2"/>
        <v>2</v>
      </c>
      <c r="S5" s="16"/>
      <c r="T5" s="4">
        <f t="shared" ref="T5:T68" si="6">T4+1</f>
        <v>181</v>
      </c>
      <c r="U5" s="13">
        <f>W4*Solution!$C$22</f>
        <v>31.327117761215717</v>
      </c>
      <c r="V5" s="6">
        <f>Solution!$C$10</f>
        <v>2000</v>
      </c>
      <c r="W5" s="6">
        <f>W4+U5+V5</f>
        <v>3597.6830058220016</v>
      </c>
      <c r="X5" s="4"/>
    </row>
    <row r="6" spans="1:24" x14ac:dyDescent="0.25">
      <c r="A6" s="4">
        <v>3</v>
      </c>
      <c r="B6" s="6">
        <f t="shared" ref="B6:B69" si="7">$B$4</f>
        <v>1381.1632805559802</v>
      </c>
      <c r="C6" s="6">
        <f t="shared" ref="C6:C69" si="8">B6-D6</f>
        <v>495.58867632673537</v>
      </c>
      <c r="D6" s="6">
        <f t="shared" ref="D6:D69" si="9">E5-E6</f>
        <v>885.57460422924487</v>
      </c>
      <c r="E6" s="6">
        <f>-FV(Solution!$C$7/12,1,-B6,E5)</f>
        <v>197349.89592645745</v>
      </c>
      <c r="F6" s="16"/>
      <c r="G6" s="4">
        <v>3</v>
      </c>
      <c r="H6" s="6">
        <f t="shared" si="0"/>
        <v>2000</v>
      </c>
      <c r="I6" s="6">
        <f t="shared" ref="I6:I69" si="10">H6-J6</f>
        <v>492.49062500000582</v>
      </c>
      <c r="J6" s="6">
        <f t="shared" ref="J6:J69" si="11">K5-K6</f>
        <v>1507.5093749999942</v>
      </c>
      <c r="K6" s="6">
        <f>-FV(Solution!$C$7/12,1,-H6,K5)</f>
        <v>195488.74062500006</v>
      </c>
      <c r="L6" s="21">
        <f>IF(I6&gt;=0,SUM($I$4:I6))</f>
        <v>1488.740625000064</v>
      </c>
      <c r="M6" s="35" t="b">
        <f t="shared" si="3"/>
        <v>0</v>
      </c>
      <c r="N6" s="4">
        <f t="shared" si="4"/>
        <v>3</v>
      </c>
      <c r="O6" s="13">
        <f>Q5*Solution!$C$22</f>
        <v>25.253488847071559</v>
      </c>
      <c r="P6" s="6">
        <f t="shared" si="1"/>
        <v>618.83671944401976</v>
      </c>
      <c r="Q6" s="6">
        <f t="shared" ref="Q6:Q69" si="12">Q5+O6+P6</f>
        <v>1906.7646506446692</v>
      </c>
      <c r="R6" s="4">
        <f t="shared" si="2"/>
        <v>3</v>
      </c>
      <c r="S6" s="16"/>
      <c r="T6" s="4">
        <f t="shared" si="6"/>
        <v>182</v>
      </c>
      <c r="U6" s="13">
        <f>W5*Solution!$C$22</f>
        <v>71.953660116440034</v>
      </c>
      <c r="V6" s="6">
        <f>Solution!$C$10</f>
        <v>2000</v>
      </c>
      <c r="W6" s="6">
        <f>SUM(W5,U6,V6)</f>
        <v>5669.6366659384421</v>
      </c>
      <c r="X6" s="4"/>
    </row>
    <row r="7" spans="1:24" x14ac:dyDescent="0.25">
      <c r="A7" s="4">
        <v>4</v>
      </c>
      <c r="B7" s="6">
        <f t="shared" si="7"/>
        <v>1381.1632805559802</v>
      </c>
      <c r="C7" s="6">
        <f t="shared" si="8"/>
        <v>493.37473981615221</v>
      </c>
      <c r="D7" s="6">
        <f t="shared" si="9"/>
        <v>887.78854073982802</v>
      </c>
      <c r="E7" s="6">
        <f>-FV(Solution!$C$7/12,1,-B7,E6)</f>
        <v>196462.10738571762</v>
      </c>
      <c r="F7" s="16"/>
      <c r="G7" s="4">
        <v>4</v>
      </c>
      <c r="H7" s="6">
        <f t="shared" si="0"/>
        <v>2000</v>
      </c>
      <c r="I7" s="6">
        <f t="shared" si="10"/>
        <v>488.72185156252817</v>
      </c>
      <c r="J7" s="6">
        <f t="shared" si="11"/>
        <v>1511.2781484374718</v>
      </c>
      <c r="K7" s="6">
        <f>-FV(Solution!$C$7/12,1,-H7,K6)</f>
        <v>193977.46247656259</v>
      </c>
      <c r="L7" s="21">
        <f>IF(I7&gt;=0,SUM($I$4:I7))</f>
        <v>1977.4624765625922</v>
      </c>
      <c r="M7" s="35" t="b">
        <f t="shared" si="3"/>
        <v>0</v>
      </c>
      <c r="N7" s="4">
        <f t="shared" si="4"/>
        <v>4</v>
      </c>
      <c r="O7" s="13">
        <f>Q6*Solution!$C$22</f>
        <v>38.135293012893385</v>
      </c>
      <c r="P7" s="6">
        <f t="shared" si="1"/>
        <v>618.83671944401976</v>
      </c>
      <c r="Q7" s="6">
        <f t="shared" si="12"/>
        <v>2563.7366631015825</v>
      </c>
      <c r="R7" s="4">
        <f t="shared" si="2"/>
        <v>4</v>
      </c>
      <c r="S7" s="16"/>
      <c r="T7" s="4">
        <f t="shared" si="6"/>
        <v>183</v>
      </c>
      <c r="U7" s="13">
        <f>W6*Solution!$C$22</f>
        <v>113.39273331876885</v>
      </c>
      <c r="V7" s="6">
        <f>Solution!$C$10</f>
        <v>2000</v>
      </c>
      <c r="W7" s="6">
        <f t="shared" ref="W7:W70" si="13">SUM(W6,U7,V7)</f>
        <v>7783.0293992572106</v>
      </c>
      <c r="X7" s="4"/>
    </row>
    <row r="8" spans="1:24" x14ac:dyDescent="0.25">
      <c r="A8" s="4">
        <v>5</v>
      </c>
      <c r="B8" s="6">
        <f t="shared" si="7"/>
        <v>1381.1632805559802</v>
      </c>
      <c r="C8" s="6">
        <f t="shared" si="8"/>
        <v>491.15526846432658</v>
      </c>
      <c r="D8" s="6">
        <f t="shared" si="9"/>
        <v>890.00801209165365</v>
      </c>
      <c r="E8" s="6">
        <f>-FV(Solution!$C$7/12,1,-B8,E7)</f>
        <v>195572.09937362597</v>
      </c>
      <c r="F8" s="16"/>
      <c r="G8" s="4">
        <v>5</v>
      </c>
      <c r="H8" s="6">
        <f t="shared" si="0"/>
        <v>2000</v>
      </c>
      <c r="I8" s="6">
        <f t="shared" si="10"/>
        <v>484.94365619143355</v>
      </c>
      <c r="J8" s="6">
        <f t="shared" si="11"/>
        <v>1515.0563438085665</v>
      </c>
      <c r="K8" s="6">
        <f>-FV(Solution!$C$7/12,1,-H8,K7)</f>
        <v>192462.40613275403</v>
      </c>
      <c r="L8" s="21">
        <f>IF(I8&gt;=0,SUM($I$4:I8))</f>
        <v>2462.4061327540257</v>
      </c>
      <c r="M8" s="35" t="b">
        <f t="shared" si="3"/>
        <v>0</v>
      </c>
      <c r="N8" s="4">
        <f t="shared" si="4"/>
        <v>5</v>
      </c>
      <c r="O8" s="13">
        <f>Q7*Solution!$C$22</f>
        <v>51.274733262031653</v>
      </c>
      <c r="P8" s="6">
        <f t="shared" si="1"/>
        <v>618.83671944401976</v>
      </c>
      <c r="Q8" s="6">
        <f t="shared" si="12"/>
        <v>3233.8481158076338</v>
      </c>
      <c r="R8" s="4">
        <f t="shared" si="2"/>
        <v>5</v>
      </c>
      <c r="S8" s="16"/>
      <c r="T8" s="4">
        <f t="shared" si="6"/>
        <v>184</v>
      </c>
      <c r="U8" s="13">
        <f>W7*Solution!$C$22</f>
        <v>155.66058798514422</v>
      </c>
      <c r="V8" s="6">
        <f>Solution!$C$10</f>
        <v>2000</v>
      </c>
      <c r="W8" s="6">
        <f t="shared" si="13"/>
        <v>9938.6899872423546</v>
      </c>
      <c r="X8" s="4"/>
    </row>
    <row r="9" spans="1:24" x14ac:dyDescent="0.25">
      <c r="A9" s="4">
        <v>6</v>
      </c>
      <c r="B9" s="6">
        <f t="shared" si="7"/>
        <v>1381.1632805559802</v>
      </c>
      <c r="C9" s="6">
        <f t="shared" si="8"/>
        <v>488.93024843407511</v>
      </c>
      <c r="D9" s="6">
        <f t="shared" si="9"/>
        <v>892.23303212190513</v>
      </c>
      <c r="E9" s="6">
        <f>-FV(Solution!$C$7/12,1,-B9,E8)</f>
        <v>194679.86634150406</v>
      </c>
      <c r="F9" s="16"/>
      <c r="G9" s="4">
        <v>6</v>
      </c>
      <c r="H9" s="6">
        <f t="shared" si="0"/>
        <v>2000</v>
      </c>
      <c r="I9" s="6">
        <f t="shared" si="10"/>
        <v>481.15601533191511</v>
      </c>
      <c r="J9" s="6">
        <f t="shared" si="11"/>
        <v>1518.8439846680849</v>
      </c>
      <c r="K9" s="6">
        <f>-FV(Solution!$C$7/12,1,-H9,K8)</f>
        <v>190943.56214808594</v>
      </c>
      <c r="L9" s="21">
        <f>IF(I9&gt;=0,SUM($I$4:I9))</f>
        <v>2943.5621480859409</v>
      </c>
      <c r="M9" s="35" t="b">
        <f t="shared" si="3"/>
        <v>0</v>
      </c>
      <c r="N9" s="4">
        <f t="shared" si="4"/>
        <v>6</v>
      </c>
      <c r="O9" s="13">
        <f>Q8*Solution!$C$22</f>
        <v>64.676962316152682</v>
      </c>
      <c r="P9" s="6">
        <f t="shared" si="1"/>
        <v>618.83671944401976</v>
      </c>
      <c r="Q9" s="6">
        <f t="shared" si="12"/>
        <v>3917.3617975678062</v>
      </c>
      <c r="R9" s="4">
        <f t="shared" si="2"/>
        <v>6</v>
      </c>
      <c r="S9" s="16"/>
      <c r="T9" s="4">
        <f t="shared" si="6"/>
        <v>185</v>
      </c>
      <c r="U9" s="13">
        <f>W8*Solution!$C$22</f>
        <v>198.77379974484711</v>
      </c>
      <c r="V9" s="6">
        <f>Solution!$C$10</f>
        <v>2000</v>
      </c>
      <c r="W9" s="6">
        <f t="shared" si="13"/>
        <v>12137.463786987202</v>
      </c>
      <c r="X9" s="4"/>
    </row>
    <row r="10" spans="1:24" x14ac:dyDescent="0.25">
      <c r="A10" s="4">
        <v>7</v>
      </c>
      <c r="B10" s="6">
        <f t="shared" si="7"/>
        <v>1381.1632805559802</v>
      </c>
      <c r="C10" s="6">
        <f t="shared" si="8"/>
        <v>486.69966585378461</v>
      </c>
      <c r="D10" s="6">
        <f t="shared" si="9"/>
        <v>894.46361470219563</v>
      </c>
      <c r="E10" s="6">
        <f>-FV(Solution!$C$7/12,1,-B10,E9)</f>
        <v>193785.40272680187</v>
      </c>
      <c r="F10" s="16"/>
      <c r="G10" s="4">
        <v>7</v>
      </c>
      <c r="H10" s="6">
        <f t="shared" si="0"/>
        <v>2000</v>
      </c>
      <c r="I10" s="6">
        <f t="shared" si="10"/>
        <v>477.35890537023079</v>
      </c>
      <c r="J10" s="6">
        <f t="shared" si="11"/>
        <v>1522.6410946297692</v>
      </c>
      <c r="K10" s="6">
        <f>-FV(Solution!$C$7/12,1,-H10,K9)</f>
        <v>189420.92105345617</v>
      </c>
      <c r="L10" s="21">
        <f>IF(I10&gt;=0,SUM($I$4:I10))</f>
        <v>3420.9210534561716</v>
      </c>
      <c r="M10" s="35" t="b">
        <f t="shared" si="3"/>
        <v>0</v>
      </c>
      <c r="N10" s="4">
        <f t="shared" si="4"/>
        <v>7</v>
      </c>
      <c r="O10" s="13">
        <f>Q9*Solution!$C$22</f>
        <v>78.347235951356126</v>
      </c>
      <c r="P10" s="6">
        <f t="shared" si="1"/>
        <v>618.83671944401976</v>
      </c>
      <c r="Q10" s="6">
        <f t="shared" si="12"/>
        <v>4614.5457529631822</v>
      </c>
      <c r="R10" s="4">
        <f t="shared" si="2"/>
        <v>7</v>
      </c>
      <c r="S10" s="16"/>
      <c r="T10" s="4">
        <f t="shared" si="6"/>
        <v>186</v>
      </c>
      <c r="U10" s="13">
        <f>W9*Solution!$C$22</f>
        <v>242.74927573974404</v>
      </c>
      <c r="V10" s="6">
        <f>Solution!$C$10</f>
        <v>2000</v>
      </c>
      <c r="W10" s="6">
        <f t="shared" si="13"/>
        <v>14380.213062726947</v>
      </c>
      <c r="X10" s="4"/>
    </row>
    <row r="11" spans="1:24" x14ac:dyDescent="0.25">
      <c r="A11" s="4">
        <v>8</v>
      </c>
      <c r="B11" s="6">
        <f t="shared" si="7"/>
        <v>1381.1632805559802</v>
      </c>
      <c r="C11" s="6">
        <f t="shared" si="8"/>
        <v>484.4635068170337</v>
      </c>
      <c r="D11" s="6">
        <f t="shared" si="9"/>
        <v>896.69977373894653</v>
      </c>
      <c r="E11" s="6">
        <f>-FV(Solution!$C$7/12,1,-B11,E10)</f>
        <v>192888.70295306292</v>
      </c>
      <c r="F11" s="16"/>
      <c r="G11" s="4">
        <v>8</v>
      </c>
      <c r="H11" s="6">
        <f t="shared" si="0"/>
        <v>2000</v>
      </c>
      <c r="I11" s="6">
        <f t="shared" si="10"/>
        <v>473.55230263364501</v>
      </c>
      <c r="J11" s="6">
        <f t="shared" si="11"/>
        <v>1526.447697366355</v>
      </c>
      <c r="K11" s="6">
        <f>-FV(Solution!$C$7/12,1,-H11,K10)</f>
        <v>187894.47335608982</v>
      </c>
      <c r="L11" s="21">
        <f>IF(I11&gt;=0,SUM($I$4:I11))</f>
        <v>3894.4733560898167</v>
      </c>
      <c r="M11" s="35" t="b">
        <f t="shared" si="3"/>
        <v>0</v>
      </c>
      <c r="N11" s="4">
        <f t="shared" si="4"/>
        <v>8</v>
      </c>
      <c r="O11" s="13">
        <f>Q10*Solution!$C$22</f>
        <v>92.290915059263639</v>
      </c>
      <c r="P11" s="6">
        <f t="shared" si="1"/>
        <v>618.83671944401976</v>
      </c>
      <c r="Q11" s="6">
        <f t="shared" si="12"/>
        <v>5325.673387466466</v>
      </c>
      <c r="R11" s="4">
        <f t="shared" si="2"/>
        <v>8</v>
      </c>
      <c r="S11" s="16"/>
      <c r="T11" s="4">
        <f t="shared" si="6"/>
        <v>187</v>
      </c>
      <c r="U11" s="13">
        <f>W10*Solution!$C$22</f>
        <v>287.60426125453893</v>
      </c>
      <c r="V11" s="6">
        <f>Solution!$C$10</f>
        <v>2000</v>
      </c>
      <c r="W11" s="6">
        <f t="shared" si="13"/>
        <v>16667.817323981486</v>
      </c>
      <c r="X11" s="4"/>
    </row>
    <row r="12" spans="1:24" x14ac:dyDescent="0.25">
      <c r="A12" s="4">
        <v>9</v>
      </c>
      <c r="B12" s="6">
        <f t="shared" si="7"/>
        <v>1381.1632805559802</v>
      </c>
      <c r="C12" s="6">
        <f t="shared" si="8"/>
        <v>482.22175738268015</v>
      </c>
      <c r="D12" s="6">
        <f t="shared" si="9"/>
        <v>898.94152317330008</v>
      </c>
      <c r="E12" s="6">
        <f>-FV(Solution!$C$7/12,1,-B12,E11)</f>
        <v>191989.76142988962</v>
      </c>
      <c r="F12" s="16"/>
      <c r="G12" s="4">
        <v>9</v>
      </c>
      <c r="H12" s="6">
        <f t="shared" si="0"/>
        <v>2000</v>
      </c>
      <c r="I12" s="6">
        <f t="shared" si="10"/>
        <v>469.73618339025415</v>
      </c>
      <c r="J12" s="6">
        <f t="shared" si="11"/>
        <v>1530.2638166097458</v>
      </c>
      <c r="K12" s="6">
        <f>-FV(Solution!$C$7/12,1,-H12,K11)</f>
        <v>186364.20953948007</v>
      </c>
      <c r="L12" s="21">
        <f>IF(I12&gt;=0,SUM($I$4:I12))</f>
        <v>4364.2095394800708</v>
      </c>
      <c r="M12" s="35" t="b">
        <f t="shared" si="3"/>
        <v>0</v>
      </c>
      <c r="N12" s="4">
        <f t="shared" si="4"/>
        <v>9</v>
      </c>
      <c r="O12" s="13">
        <f>Q11*Solution!$C$22</f>
        <v>106.51346774932932</v>
      </c>
      <c r="P12" s="6">
        <f t="shared" si="1"/>
        <v>618.83671944401976</v>
      </c>
      <c r="Q12" s="6">
        <f t="shared" si="12"/>
        <v>6051.0235746598155</v>
      </c>
      <c r="R12" s="4">
        <f t="shared" si="2"/>
        <v>9</v>
      </c>
      <c r="S12" s="16"/>
      <c r="T12" s="4">
        <f t="shared" si="6"/>
        <v>188</v>
      </c>
      <c r="U12" s="13">
        <f>W11*Solution!$C$22</f>
        <v>333.35634647962974</v>
      </c>
      <c r="V12" s="6">
        <f>Solution!$C$10</f>
        <v>2000</v>
      </c>
      <c r="W12" s="6">
        <f t="shared" si="13"/>
        <v>19001.173670461114</v>
      </c>
      <c r="X12" s="4"/>
    </row>
    <row r="13" spans="1:24" x14ac:dyDescent="0.25">
      <c r="A13" s="4">
        <v>10</v>
      </c>
      <c r="B13" s="6">
        <f t="shared" si="7"/>
        <v>1381.1632805559802</v>
      </c>
      <c r="C13" s="6">
        <f t="shared" si="8"/>
        <v>479.97440357474443</v>
      </c>
      <c r="D13" s="6">
        <f t="shared" si="9"/>
        <v>901.18887698123581</v>
      </c>
      <c r="E13" s="6">
        <f>-FV(Solution!$C$7/12,1,-B13,E12)</f>
        <v>191088.57255290839</v>
      </c>
      <c r="F13" s="16"/>
      <c r="G13" s="4">
        <v>10</v>
      </c>
      <c r="H13" s="6">
        <f t="shared" si="0"/>
        <v>2000</v>
      </c>
      <c r="I13" s="6">
        <f t="shared" si="10"/>
        <v>465.91052384872455</v>
      </c>
      <c r="J13" s="6">
        <f t="shared" si="11"/>
        <v>1534.0894761512754</v>
      </c>
      <c r="K13" s="6">
        <f>-FV(Solution!$C$7/12,1,-H13,K12)</f>
        <v>184830.1200633288</v>
      </c>
      <c r="L13" s="21">
        <f>IF(I13&gt;=0,SUM($I$4:I13))</f>
        <v>4830.1200633287954</v>
      </c>
      <c r="M13" s="35" t="b">
        <f t="shared" si="3"/>
        <v>0</v>
      </c>
      <c r="N13" s="4">
        <f t="shared" si="4"/>
        <v>10</v>
      </c>
      <c r="O13" s="13">
        <f>Q12*Solution!$C$22</f>
        <v>121.02047149319631</v>
      </c>
      <c r="P13" s="6">
        <f t="shared" si="1"/>
        <v>618.83671944401976</v>
      </c>
      <c r="Q13" s="6">
        <f t="shared" si="12"/>
        <v>6790.8807655970313</v>
      </c>
      <c r="R13" s="4">
        <f t="shared" si="2"/>
        <v>10</v>
      </c>
      <c r="S13" s="16"/>
      <c r="T13" s="4">
        <f t="shared" si="6"/>
        <v>189</v>
      </c>
      <c r="U13" s="13">
        <f>W12*Solution!$C$22</f>
        <v>380.02347340922228</v>
      </c>
      <c r="V13" s="6">
        <f>Solution!$C$10</f>
        <v>2000</v>
      </c>
      <c r="W13" s="6">
        <f t="shared" si="13"/>
        <v>21381.197143870337</v>
      </c>
      <c r="X13" s="4"/>
    </row>
    <row r="14" spans="1:24" x14ac:dyDescent="0.25">
      <c r="A14" s="4">
        <v>11</v>
      </c>
      <c r="B14" s="6">
        <f t="shared" si="7"/>
        <v>1381.1632805559802</v>
      </c>
      <c r="C14" s="6">
        <f t="shared" si="8"/>
        <v>477.7214313822933</v>
      </c>
      <c r="D14" s="6">
        <f t="shared" si="9"/>
        <v>903.44184917368693</v>
      </c>
      <c r="E14" s="6">
        <f>-FV(Solution!$C$7/12,1,-B14,E13)</f>
        <v>190185.1307037347</v>
      </c>
      <c r="F14" s="16"/>
      <c r="G14" s="4">
        <v>11</v>
      </c>
      <c r="H14" s="6">
        <f t="shared" si="0"/>
        <v>2000</v>
      </c>
      <c r="I14" s="6">
        <f t="shared" si="10"/>
        <v>462.07530015835073</v>
      </c>
      <c r="J14" s="6">
        <f t="shared" si="11"/>
        <v>1537.9246998416493</v>
      </c>
      <c r="K14" s="6">
        <f>-FV(Solution!$C$7/12,1,-H14,K13)</f>
        <v>183292.19536348715</v>
      </c>
      <c r="L14" s="21">
        <f>IF(I14&gt;=0,SUM($I$4:I14))</f>
        <v>5292.1953634871461</v>
      </c>
      <c r="M14" s="35" t="b">
        <f t="shared" si="3"/>
        <v>0</v>
      </c>
      <c r="N14" s="4">
        <f t="shared" si="4"/>
        <v>11</v>
      </c>
      <c r="O14" s="13">
        <f>Q13*Solution!$C$22</f>
        <v>135.81761531194064</v>
      </c>
      <c r="P14" s="6">
        <f t="shared" si="1"/>
        <v>618.83671944401976</v>
      </c>
      <c r="Q14" s="6">
        <f t="shared" si="12"/>
        <v>7545.5351003529913</v>
      </c>
      <c r="R14" s="4">
        <f t="shared" si="2"/>
        <v>11</v>
      </c>
      <c r="S14" s="16"/>
      <c r="T14" s="4">
        <f t="shared" si="6"/>
        <v>190</v>
      </c>
      <c r="U14" s="13">
        <f>W13*Solution!$C$22</f>
        <v>427.62394287740676</v>
      </c>
      <c r="V14" s="6">
        <f>Solution!$C$10</f>
        <v>2000</v>
      </c>
      <c r="W14" s="6">
        <f t="shared" si="13"/>
        <v>23808.821086747743</v>
      </c>
      <c r="X14" s="4"/>
    </row>
    <row r="15" spans="1:24" x14ac:dyDescent="0.25">
      <c r="A15" s="4">
        <v>12</v>
      </c>
      <c r="B15" s="6">
        <f t="shared" si="7"/>
        <v>1381.1632805559802</v>
      </c>
      <c r="C15" s="6">
        <f t="shared" si="8"/>
        <v>475.46282675935254</v>
      </c>
      <c r="D15" s="6">
        <f t="shared" si="9"/>
        <v>905.7004537966277</v>
      </c>
      <c r="E15" s="6">
        <f>-FV(Solution!$C$7/12,1,-B15,E14)</f>
        <v>189279.43024993807</v>
      </c>
      <c r="F15" s="16"/>
      <c r="G15" s="4">
        <v>12</v>
      </c>
      <c r="H15" s="6">
        <f t="shared" si="0"/>
        <v>2000</v>
      </c>
      <c r="I15" s="6">
        <f t="shared" si="10"/>
        <v>458.23048840873525</v>
      </c>
      <c r="J15" s="6">
        <f t="shared" si="11"/>
        <v>1541.7695115912647</v>
      </c>
      <c r="K15" s="6">
        <f>-FV(Solution!$C$7/12,1,-H15,K14)</f>
        <v>181750.42585189588</v>
      </c>
      <c r="L15" s="21">
        <f>IF(I15&gt;=0,SUM($I$4:I15))</f>
        <v>5750.4258518958814</v>
      </c>
      <c r="M15" s="35" t="b">
        <f t="shared" si="3"/>
        <v>0</v>
      </c>
      <c r="N15" s="4">
        <f t="shared" si="4"/>
        <v>12</v>
      </c>
      <c r="O15" s="13">
        <f>Q14*Solution!$C$22</f>
        <v>150.91070200705983</v>
      </c>
      <c r="P15" s="6">
        <f t="shared" si="1"/>
        <v>618.83671944401976</v>
      </c>
      <c r="Q15" s="6">
        <f t="shared" si="12"/>
        <v>8315.2825218040707</v>
      </c>
      <c r="R15" s="4">
        <f t="shared" si="2"/>
        <v>12</v>
      </c>
      <c r="S15" s="16"/>
      <c r="T15" s="4">
        <f t="shared" si="6"/>
        <v>191</v>
      </c>
      <c r="U15" s="13">
        <f>W14*Solution!$C$22</f>
        <v>476.17642173495489</v>
      </c>
      <c r="V15" s="6">
        <f>Solution!$C$10</f>
        <v>2000</v>
      </c>
      <c r="W15" s="6">
        <f t="shared" si="13"/>
        <v>26284.997508482698</v>
      </c>
      <c r="X15" s="4"/>
    </row>
    <row r="16" spans="1:24" x14ac:dyDescent="0.25">
      <c r="A16" s="4">
        <v>13</v>
      </c>
      <c r="B16" s="6">
        <f t="shared" si="7"/>
        <v>1381.1632805559802</v>
      </c>
      <c r="C16" s="6">
        <f t="shared" si="8"/>
        <v>473.19857562487778</v>
      </c>
      <c r="D16" s="6">
        <f t="shared" si="9"/>
        <v>907.96470493110246</v>
      </c>
      <c r="E16" s="6">
        <f>-FV(Solution!$C$7/12,1,-B16,E15)</f>
        <v>188371.46554500697</v>
      </c>
      <c r="F16" s="16"/>
      <c r="G16" s="4">
        <v>13</v>
      </c>
      <c r="H16" s="6">
        <f t="shared" si="0"/>
        <v>2000</v>
      </c>
      <c r="I16" s="6">
        <f t="shared" si="10"/>
        <v>454.37606462975964</v>
      </c>
      <c r="J16" s="6">
        <f t="shared" si="11"/>
        <v>1545.6239353702404</v>
      </c>
      <c r="K16" s="6">
        <f>-FV(Solution!$C$7/12,1,-H16,K15)</f>
        <v>180204.80191652564</v>
      </c>
      <c r="L16" s="21">
        <f>IF(I16&gt;=0,SUM($I$4:I16))</f>
        <v>6204.801916525641</v>
      </c>
      <c r="M16" s="35" t="b">
        <f t="shared" si="3"/>
        <v>0</v>
      </c>
      <c r="N16" s="4">
        <f t="shared" si="4"/>
        <v>13</v>
      </c>
      <c r="O16" s="13">
        <f>Q15*Solution!$C$22</f>
        <v>166.30565043608141</v>
      </c>
      <c r="P16" s="6">
        <f t="shared" si="1"/>
        <v>618.83671944401976</v>
      </c>
      <c r="Q16" s="6">
        <f t="shared" si="12"/>
        <v>9100.4248916841716</v>
      </c>
      <c r="R16" s="4">
        <f t="shared" si="2"/>
        <v>13</v>
      </c>
      <c r="S16" s="16"/>
      <c r="T16" s="4">
        <f t="shared" si="6"/>
        <v>192</v>
      </c>
      <c r="U16" s="13">
        <f>W15*Solution!$C$22</f>
        <v>525.69995016965402</v>
      </c>
      <c r="V16" s="6">
        <f>Solution!$C$10</f>
        <v>2000</v>
      </c>
      <c r="W16" s="6">
        <f t="shared" si="13"/>
        <v>28810.697458652354</v>
      </c>
      <c r="X16" s="4"/>
    </row>
    <row r="17" spans="1:24" x14ac:dyDescent="0.25">
      <c r="A17" s="4">
        <v>14</v>
      </c>
      <c r="B17" s="6">
        <f t="shared" si="7"/>
        <v>1381.1632805559802</v>
      </c>
      <c r="C17" s="6">
        <f t="shared" si="8"/>
        <v>470.92866386255082</v>
      </c>
      <c r="D17" s="6">
        <f t="shared" si="9"/>
        <v>910.23461669342942</v>
      </c>
      <c r="E17" s="6">
        <f>-FV(Solution!$C$7/12,1,-B17,E16)</f>
        <v>187461.23092831354</v>
      </c>
      <c r="F17" s="16"/>
      <c r="G17" s="4">
        <v>14</v>
      </c>
      <c r="H17" s="6">
        <f t="shared" si="0"/>
        <v>2000</v>
      </c>
      <c r="I17" s="6">
        <f t="shared" si="10"/>
        <v>450.5120047913224</v>
      </c>
      <c r="J17" s="6">
        <f t="shared" si="11"/>
        <v>1549.4879952086776</v>
      </c>
      <c r="K17" s="6">
        <f>-FV(Solution!$C$7/12,1,-H17,K16)</f>
        <v>178655.31392131696</v>
      </c>
      <c r="L17" s="21">
        <f>IF(I17&gt;=0,SUM($I$4:I17))</f>
        <v>6655.3139213169634</v>
      </c>
      <c r="M17" s="35" t="b">
        <f t="shared" si="3"/>
        <v>0</v>
      </c>
      <c r="N17" s="4">
        <f t="shared" si="4"/>
        <v>14</v>
      </c>
      <c r="O17" s="13">
        <f>Q16*Solution!$C$22</f>
        <v>182.00849783368344</v>
      </c>
      <c r="P17" s="6">
        <f t="shared" si="1"/>
        <v>618.83671944401976</v>
      </c>
      <c r="Q17" s="6">
        <f t="shared" si="12"/>
        <v>9901.2701089618749</v>
      </c>
      <c r="R17" s="4">
        <f t="shared" si="2"/>
        <v>14</v>
      </c>
      <c r="S17" s="16"/>
      <c r="T17" s="4">
        <f t="shared" si="6"/>
        <v>193</v>
      </c>
      <c r="U17" s="13">
        <f>W16*Solution!$C$22</f>
        <v>576.21394917304713</v>
      </c>
      <c r="V17" s="6">
        <f>Solution!$C$10</f>
        <v>2000</v>
      </c>
      <c r="W17" s="6">
        <f t="shared" si="13"/>
        <v>31386.911407825402</v>
      </c>
      <c r="X17" s="4"/>
    </row>
    <row r="18" spans="1:24" x14ac:dyDescent="0.25">
      <c r="A18" s="4">
        <v>15</v>
      </c>
      <c r="B18" s="6">
        <f t="shared" si="7"/>
        <v>1381.1632805559802</v>
      </c>
      <c r="C18" s="6">
        <f t="shared" si="8"/>
        <v>468.65307732080873</v>
      </c>
      <c r="D18" s="6">
        <f t="shared" si="9"/>
        <v>912.5102032351715</v>
      </c>
      <c r="E18" s="6">
        <f>-FV(Solution!$C$7/12,1,-B18,E17)</f>
        <v>186548.72072507837</v>
      </c>
      <c r="F18" s="16"/>
      <c r="G18" s="4">
        <v>15</v>
      </c>
      <c r="H18" s="6">
        <f t="shared" si="0"/>
        <v>2000</v>
      </c>
      <c r="I18" s="6">
        <f t="shared" si="10"/>
        <v>446.63828480330994</v>
      </c>
      <c r="J18" s="6">
        <f t="shared" si="11"/>
        <v>1553.3617151966901</v>
      </c>
      <c r="K18" s="6">
        <f>-FV(Solution!$C$7/12,1,-H18,K17)</f>
        <v>177101.95220612027</v>
      </c>
      <c r="L18" s="21">
        <f>IF(I18&gt;=0,SUM($I$4:I18))</f>
        <v>7101.9522061202733</v>
      </c>
      <c r="M18" s="35" t="b">
        <f t="shared" si="3"/>
        <v>0</v>
      </c>
      <c r="N18" s="4">
        <f t="shared" si="4"/>
        <v>15</v>
      </c>
      <c r="O18" s="13">
        <f>Q17*Solution!$C$22</f>
        <v>198.02540217923752</v>
      </c>
      <c r="P18" s="6">
        <f t="shared" si="1"/>
        <v>618.83671944401976</v>
      </c>
      <c r="Q18" s="6">
        <f t="shared" si="12"/>
        <v>10718.132230585132</v>
      </c>
      <c r="R18" s="4">
        <f t="shared" si="2"/>
        <v>15</v>
      </c>
      <c r="S18" s="16"/>
      <c r="T18" s="4">
        <f t="shared" si="6"/>
        <v>194</v>
      </c>
      <c r="U18" s="13">
        <f>W17*Solution!$C$22</f>
        <v>627.73822815650806</v>
      </c>
      <c r="V18" s="6">
        <f>Solution!$C$10</f>
        <v>2000</v>
      </c>
      <c r="W18" s="6">
        <f t="shared" si="13"/>
        <v>34014.649635981914</v>
      </c>
      <c r="X18" s="4"/>
    </row>
    <row r="19" spans="1:24" x14ac:dyDescent="0.25">
      <c r="A19" s="4">
        <v>16</v>
      </c>
      <c r="B19" s="6">
        <f t="shared" si="7"/>
        <v>1381.1632805559802</v>
      </c>
      <c r="C19" s="6">
        <f t="shared" si="8"/>
        <v>466.37180181272743</v>
      </c>
      <c r="D19" s="6">
        <f t="shared" si="9"/>
        <v>914.79147874325281</v>
      </c>
      <c r="E19" s="6">
        <f>-FV(Solution!$C$7/12,1,-B19,E18)</f>
        <v>185633.92924633512</v>
      </c>
      <c r="F19" s="16"/>
      <c r="G19" s="4">
        <v>16</v>
      </c>
      <c r="H19" s="6">
        <f t="shared" si="0"/>
        <v>2000</v>
      </c>
      <c r="I19" s="6">
        <f t="shared" si="10"/>
        <v>442.75488051533466</v>
      </c>
      <c r="J19" s="6">
        <f t="shared" si="11"/>
        <v>1557.2451194846653</v>
      </c>
      <c r="K19" s="6">
        <f>-FV(Solution!$C$7/12,1,-H19,K18)</f>
        <v>175544.70708663561</v>
      </c>
      <c r="L19" s="21">
        <f>IF(I19&gt;=0,SUM($I$4:I19))</f>
        <v>7544.707086635608</v>
      </c>
      <c r="M19" s="35" t="b">
        <f t="shared" si="3"/>
        <v>0</v>
      </c>
      <c r="N19" s="4">
        <f t="shared" si="4"/>
        <v>16</v>
      </c>
      <c r="O19" s="13">
        <f>Q18*Solution!$C$22</f>
        <v>214.36264461170265</v>
      </c>
      <c r="P19" s="6">
        <f t="shared" si="1"/>
        <v>618.83671944401976</v>
      </c>
      <c r="Q19" s="6">
        <f t="shared" si="12"/>
        <v>11551.331594640855</v>
      </c>
      <c r="R19" s="4">
        <f t="shared" si="2"/>
        <v>16</v>
      </c>
      <c r="S19" s="16"/>
      <c r="T19" s="4">
        <f t="shared" si="6"/>
        <v>195</v>
      </c>
      <c r="U19" s="13">
        <f>W18*Solution!$C$22</f>
        <v>680.29299271963828</v>
      </c>
      <c r="V19" s="6">
        <f>Solution!$C$10</f>
        <v>2000</v>
      </c>
      <c r="W19" s="6">
        <f t="shared" si="13"/>
        <v>36694.942628701552</v>
      </c>
      <c r="X19" s="4"/>
    </row>
    <row r="20" spans="1:24" x14ac:dyDescent="0.25">
      <c r="A20" s="4">
        <v>17</v>
      </c>
      <c r="B20" s="6">
        <f t="shared" si="7"/>
        <v>1381.1632805559802</v>
      </c>
      <c r="C20" s="6">
        <f t="shared" si="8"/>
        <v>464.08482311584703</v>
      </c>
      <c r="D20" s="6">
        <f t="shared" si="9"/>
        <v>917.07845744013321</v>
      </c>
      <c r="E20" s="6">
        <f>-FV(Solution!$C$7/12,1,-B20,E19)</f>
        <v>184716.85078889498</v>
      </c>
      <c r="F20" s="16"/>
      <c r="G20" s="4">
        <v>17</v>
      </c>
      <c r="H20" s="6">
        <f t="shared" si="0"/>
        <v>2000</v>
      </c>
      <c r="I20" s="6">
        <f t="shared" si="10"/>
        <v>438.86176771661849</v>
      </c>
      <c r="J20" s="6">
        <f t="shared" si="11"/>
        <v>1561.1382322833815</v>
      </c>
      <c r="K20" s="6">
        <f>-FV(Solution!$C$7/12,1,-H20,K19)</f>
        <v>173983.56885435223</v>
      </c>
      <c r="L20" s="21">
        <f>IF(I20&gt;=0,SUM($I$4:I20))</f>
        <v>7983.5688543522265</v>
      </c>
      <c r="M20" s="35" t="b">
        <f t="shared" si="3"/>
        <v>0</v>
      </c>
      <c r="N20" s="4">
        <f t="shared" si="4"/>
        <v>17</v>
      </c>
      <c r="O20" s="13">
        <f>Q19*Solution!$C$22</f>
        <v>231.02663189281711</v>
      </c>
      <c r="P20" s="6">
        <f t="shared" si="1"/>
        <v>618.83671944401976</v>
      </c>
      <c r="Q20" s="6">
        <f t="shared" si="12"/>
        <v>12401.194945977692</v>
      </c>
      <c r="R20" s="4">
        <f t="shared" si="2"/>
        <v>17</v>
      </c>
      <c r="S20" s="16"/>
      <c r="T20" s="4">
        <f t="shared" si="6"/>
        <v>196</v>
      </c>
      <c r="U20" s="13">
        <f>W19*Solution!$C$22</f>
        <v>733.89885257403103</v>
      </c>
      <c r="V20" s="6">
        <f>Solution!$C$10</f>
        <v>2000</v>
      </c>
      <c r="W20" s="6">
        <f t="shared" si="13"/>
        <v>39428.84148127558</v>
      </c>
      <c r="X20" s="4"/>
    </row>
    <row r="21" spans="1:24" x14ac:dyDescent="0.25">
      <c r="A21" s="4">
        <v>18</v>
      </c>
      <c r="B21" s="6">
        <f t="shared" si="7"/>
        <v>1381.1632805559802</v>
      </c>
      <c r="C21" s="6">
        <f t="shared" si="8"/>
        <v>461.79212697225921</v>
      </c>
      <c r="D21" s="6">
        <f t="shared" si="9"/>
        <v>919.37115358372102</v>
      </c>
      <c r="E21" s="6">
        <f>-FV(Solution!$C$7/12,1,-B21,E20)</f>
        <v>183797.47963531126</v>
      </c>
      <c r="F21" s="16"/>
      <c r="G21" s="4">
        <v>18</v>
      </c>
      <c r="H21" s="6">
        <f t="shared" si="0"/>
        <v>2000</v>
      </c>
      <c r="I21" s="6">
        <f t="shared" si="10"/>
        <v>434.9589221359056</v>
      </c>
      <c r="J21" s="6">
        <f t="shared" si="11"/>
        <v>1565.0410778640944</v>
      </c>
      <c r="K21" s="6">
        <f>-FV(Solution!$C$7/12,1,-H21,K20)</f>
        <v>172418.52777648813</v>
      </c>
      <c r="L21" s="21">
        <f>IF(I21&gt;=0,SUM($I$4:I21))</f>
        <v>8418.5277764881321</v>
      </c>
      <c r="M21" s="35" t="b">
        <f t="shared" si="3"/>
        <v>0</v>
      </c>
      <c r="N21" s="4">
        <f t="shared" si="4"/>
        <v>18</v>
      </c>
      <c r="O21" s="13">
        <f>Q20*Solution!$C$22</f>
        <v>248.02389891955383</v>
      </c>
      <c r="P21" s="6">
        <f t="shared" si="1"/>
        <v>618.83671944401976</v>
      </c>
      <c r="Q21" s="6">
        <f t="shared" si="12"/>
        <v>13268.055564341264</v>
      </c>
      <c r="R21" s="4">
        <f t="shared" si="2"/>
        <v>18</v>
      </c>
      <c r="S21" s="16"/>
      <c r="T21" s="4">
        <f t="shared" si="6"/>
        <v>197</v>
      </c>
      <c r="U21" s="13">
        <f>W20*Solution!$C$22</f>
        <v>788.57682962551166</v>
      </c>
      <c r="V21" s="6">
        <f>Solution!$C$10</f>
        <v>2000</v>
      </c>
      <c r="W21" s="6">
        <f t="shared" si="13"/>
        <v>42217.418310901092</v>
      </c>
      <c r="X21" s="4"/>
    </row>
    <row r="22" spans="1:24" x14ac:dyDescent="0.25">
      <c r="A22" s="4">
        <v>19</v>
      </c>
      <c r="B22" s="6">
        <f t="shared" si="7"/>
        <v>1381.1632805559802</v>
      </c>
      <c r="C22" s="6">
        <f t="shared" si="8"/>
        <v>459.49369908828703</v>
      </c>
      <c r="D22" s="6">
        <f t="shared" si="9"/>
        <v>921.66958146769321</v>
      </c>
      <c r="E22" s="6">
        <f>-FV(Solution!$C$7/12,1,-B22,E21)</f>
        <v>182875.81005384357</v>
      </c>
      <c r="F22" s="16"/>
      <c r="G22" s="4">
        <v>19</v>
      </c>
      <c r="H22" s="6">
        <f t="shared" si="0"/>
        <v>2000</v>
      </c>
      <c r="I22" s="6">
        <f t="shared" si="10"/>
        <v>431.04631944122957</v>
      </c>
      <c r="J22" s="6">
        <f t="shared" si="11"/>
        <v>1568.9536805587704</v>
      </c>
      <c r="K22" s="6">
        <f>-FV(Solution!$C$7/12,1,-H22,K21)</f>
        <v>170849.57409592936</v>
      </c>
      <c r="L22" s="21">
        <f>IF(I22&gt;=0,SUM($I$4:I22))</f>
        <v>8849.5740959293616</v>
      </c>
      <c r="M22" s="35" t="b">
        <f t="shared" si="3"/>
        <v>0</v>
      </c>
      <c r="N22" s="4">
        <f t="shared" si="4"/>
        <v>19</v>
      </c>
      <c r="O22" s="13">
        <f>Q21*Solution!$C$22</f>
        <v>265.36111128682529</v>
      </c>
      <c r="P22" s="6">
        <f t="shared" si="1"/>
        <v>618.83671944401976</v>
      </c>
      <c r="Q22" s="6">
        <f t="shared" si="12"/>
        <v>14152.25339507211</v>
      </c>
      <c r="R22" s="4">
        <f t="shared" si="2"/>
        <v>19</v>
      </c>
      <c r="S22" s="16"/>
      <c r="T22" s="4">
        <f t="shared" si="6"/>
        <v>198</v>
      </c>
      <c r="U22" s="13">
        <f>W21*Solution!$C$22</f>
        <v>844.34836621802185</v>
      </c>
      <c r="V22" s="6">
        <f>Solution!$C$10</f>
        <v>2000</v>
      </c>
      <c r="W22" s="6">
        <f t="shared" si="13"/>
        <v>45061.766677119114</v>
      </c>
      <c r="X22" s="4"/>
    </row>
    <row r="23" spans="1:24" x14ac:dyDescent="0.25">
      <c r="A23" s="4">
        <v>20</v>
      </c>
      <c r="B23" s="6">
        <f t="shared" si="7"/>
        <v>1381.1632805559802</v>
      </c>
      <c r="C23" s="6">
        <f t="shared" si="8"/>
        <v>457.18952513463046</v>
      </c>
      <c r="D23" s="6">
        <f t="shared" si="9"/>
        <v>923.97375542134978</v>
      </c>
      <c r="E23" s="6">
        <f>-FV(Solution!$C$7/12,1,-B23,E22)</f>
        <v>181951.83629842222</v>
      </c>
      <c r="F23" s="16"/>
      <c r="G23" s="4">
        <v>20</v>
      </c>
      <c r="H23" s="6">
        <f t="shared" si="0"/>
        <v>2000</v>
      </c>
      <c r="I23" s="6">
        <f t="shared" si="10"/>
        <v>427.1239352398552</v>
      </c>
      <c r="J23" s="6">
        <f t="shared" si="11"/>
        <v>1572.8760647601448</v>
      </c>
      <c r="K23" s="6">
        <f>-FV(Solution!$C$7/12,1,-H23,K22)</f>
        <v>169276.69803116922</v>
      </c>
      <c r="L23" s="21">
        <f>IF(I23&gt;=0,SUM($I$4:I23))</f>
        <v>9276.6980311692168</v>
      </c>
      <c r="M23" s="35" t="b">
        <f t="shared" si="3"/>
        <v>0</v>
      </c>
      <c r="N23" s="4">
        <f t="shared" si="4"/>
        <v>20</v>
      </c>
      <c r="O23" s="13">
        <f>Q22*Solution!$C$22</f>
        <v>283.04506790144222</v>
      </c>
      <c r="P23" s="6">
        <f t="shared" si="1"/>
        <v>618.83671944401976</v>
      </c>
      <c r="Q23" s="6">
        <f t="shared" si="12"/>
        <v>15054.135182417573</v>
      </c>
      <c r="R23" s="4">
        <f t="shared" si="2"/>
        <v>20</v>
      </c>
      <c r="S23" s="16"/>
      <c r="T23" s="4">
        <f t="shared" si="6"/>
        <v>199</v>
      </c>
      <c r="U23" s="13">
        <f>W22*Solution!$C$22</f>
        <v>901.23533354238225</v>
      </c>
      <c r="V23" s="6">
        <f>Solution!$C$10</f>
        <v>2000</v>
      </c>
      <c r="W23" s="6">
        <f t="shared" si="13"/>
        <v>47963.002010661497</v>
      </c>
      <c r="X23" s="4"/>
    </row>
    <row r="24" spans="1:24" x14ac:dyDescent="0.25">
      <c r="A24" s="4">
        <v>21</v>
      </c>
      <c r="B24" s="6">
        <f t="shared" si="7"/>
        <v>1381.1632805559802</v>
      </c>
      <c r="C24" s="6">
        <f t="shared" si="8"/>
        <v>454.87959074607534</v>
      </c>
      <c r="D24" s="6">
        <f t="shared" si="9"/>
        <v>926.2836898099049</v>
      </c>
      <c r="E24" s="6">
        <f>-FV(Solution!$C$7/12,1,-B24,E23)</f>
        <v>181025.55260861231</v>
      </c>
      <c r="F24" s="16"/>
      <c r="G24" s="4">
        <v>21</v>
      </c>
      <c r="H24" s="6">
        <f t="shared" si="0"/>
        <v>2000</v>
      </c>
      <c r="I24" s="6">
        <f t="shared" si="10"/>
        <v>423.19174507792923</v>
      </c>
      <c r="J24" s="6">
        <f t="shared" si="11"/>
        <v>1576.8082549220708</v>
      </c>
      <c r="K24" s="6">
        <f>-FV(Solution!$C$7/12,1,-H24,K23)</f>
        <v>167699.88977624715</v>
      </c>
      <c r="L24" s="21">
        <f>IF(I24&gt;=0,SUM($I$4:I24))</f>
        <v>9699.8897762471461</v>
      </c>
      <c r="M24" s="35" t="b">
        <f t="shared" si="3"/>
        <v>0</v>
      </c>
      <c r="N24" s="4">
        <f t="shared" si="4"/>
        <v>21</v>
      </c>
      <c r="O24" s="13">
        <f>Q23*Solution!$C$22</f>
        <v>301.08270364835147</v>
      </c>
      <c r="P24" s="6">
        <f t="shared" si="1"/>
        <v>618.83671944401976</v>
      </c>
      <c r="Q24" s="6">
        <f t="shared" si="12"/>
        <v>15974.054605509944</v>
      </c>
      <c r="R24" s="4">
        <f t="shared" si="2"/>
        <v>21</v>
      </c>
      <c r="S24" s="16"/>
      <c r="T24" s="4">
        <f t="shared" si="6"/>
        <v>200</v>
      </c>
      <c r="U24" s="13">
        <f>W23*Solution!$C$22</f>
        <v>959.26004021323001</v>
      </c>
      <c r="V24" s="6">
        <f>Solution!$C$10</f>
        <v>2000</v>
      </c>
      <c r="W24" s="6">
        <f t="shared" si="13"/>
        <v>50922.262050874728</v>
      </c>
      <c r="X24" s="4"/>
    </row>
    <row r="25" spans="1:24" x14ac:dyDescent="0.25">
      <c r="A25" s="4">
        <v>22</v>
      </c>
      <c r="B25" s="6">
        <f t="shared" si="7"/>
        <v>1381.1632805559802</v>
      </c>
      <c r="C25" s="6">
        <f t="shared" si="8"/>
        <v>452.56388152155159</v>
      </c>
      <c r="D25" s="6">
        <f t="shared" si="9"/>
        <v>928.59939903442864</v>
      </c>
      <c r="E25" s="6">
        <f>-FV(Solution!$C$7/12,1,-B25,E24)</f>
        <v>180096.95320957788</v>
      </c>
      <c r="F25" s="16"/>
      <c r="G25" s="4">
        <v>22</v>
      </c>
      <c r="H25" s="6">
        <f t="shared" si="0"/>
        <v>2000</v>
      </c>
      <c r="I25" s="6">
        <f t="shared" si="10"/>
        <v>419.24972444062587</v>
      </c>
      <c r="J25" s="6">
        <f t="shared" si="11"/>
        <v>1580.7502755593741</v>
      </c>
      <c r="K25" s="6">
        <f>-FV(Solution!$C$7/12,1,-H25,K24)</f>
        <v>166119.13950068777</v>
      </c>
      <c r="L25" s="21">
        <f>IF(I25&gt;=0,SUM($I$4:I25))</f>
        <v>10119.139500687772</v>
      </c>
      <c r="M25" s="35" t="b">
        <f t="shared" si="3"/>
        <v>0</v>
      </c>
      <c r="N25" s="4">
        <f t="shared" si="4"/>
        <v>22</v>
      </c>
      <c r="O25" s="13">
        <f>Q24*Solution!$C$22</f>
        <v>319.48109211019886</v>
      </c>
      <c r="P25" s="6">
        <f t="shared" si="1"/>
        <v>618.83671944401976</v>
      </c>
      <c r="Q25" s="6">
        <f t="shared" si="12"/>
        <v>16912.372417064162</v>
      </c>
      <c r="R25" s="4">
        <f t="shared" si="2"/>
        <v>22</v>
      </c>
      <c r="S25" s="16"/>
      <c r="T25" s="4">
        <f t="shared" si="6"/>
        <v>201</v>
      </c>
      <c r="U25" s="13">
        <f>W24*Solution!$C$22</f>
        <v>1018.4452410174946</v>
      </c>
      <c r="V25" s="6">
        <f>Solution!$C$10</f>
        <v>2000</v>
      </c>
      <c r="W25" s="6">
        <f t="shared" si="13"/>
        <v>53940.70729189222</v>
      </c>
      <c r="X25" s="4"/>
    </row>
    <row r="26" spans="1:24" x14ac:dyDescent="0.25">
      <c r="A26" s="4">
        <v>23</v>
      </c>
      <c r="B26" s="6">
        <f t="shared" si="7"/>
        <v>1381.1632805559802</v>
      </c>
      <c r="C26" s="6">
        <f t="shared" si="8"/>
        <v>450.24238302395861</v>
      </c>
      <c r="D26" s="6">
        <f t="shared" si="9"/>
        <v>930.92089753202163</v>
      </c>
      <c r="E26" s="6">
        <f>-FV(Solution!$C$7/12,1,-B26,E25)</f>
        <v>179166.03231204586</v>
      </c>
      <c r="F26" s="16"/>
      <c r="G26" s="4">
        <v>23</v>
      </c>
      <c r="H26" s="6">
        <f t="shared" si="0"/>
        <v>2000</v>
      </c>
      <c r="I26" s="6">
        <f t="shared" si="10"/>
        <v>415.29784875173937</v>
      </c>
      <c r="J26" s="6">
        <f t="shared" si="11"/>
        <v>1584.7021512482606</v>
      </c>
      <c r="K26" s="6">
        <f>-FV(Solution!$C$7/12,1,-H26,K25)</f>
        <v>164534.43734943951</v>
      </c>
      <c r="L26" s="21">
        <f>IF(I26&gt;=0,SUM($I$4:I26))</f>
        <v>10534.437349439511</v>
      </c>
      <c r="M26" s="35" t="b">
        <f t="shared" si="3"/>
        <v>0</v>
      </c>
      <c r="N26" s="4">
        <f t="shared" si="4"/>
        <v>23</v>
      </c>
      <c r="O26" s="13">
        <f>Q25*Solution!$C$22</f>
        <v>338.24744834128325</v>
      </c>
      <c r="P26" s="6">
        <f t="shared" si="1"/>
        <v>618.83671944401976</v>
      </c>
      <c r="Q26" s="6">
        <f t="shared" si="12"/>
        <v>17869.456584849468</v>
      </c>
      <c r="R26" s="4">
        <f t="shared" si="2"/>
        <v>23</v>
      </c>
      <c r="S26" s="16"/>
      <c r="T26" s="4">
        <f t="shared" si="6"/>
        <v>202</v>
      </c>
      <c r="U26" s="13">
        <f>W25*Solution!$C$22</f>
        <v>1078.8141458378445</v>
      </c>
      <c r="V26" s="6">
        <f>Solution!$C$10</f>
        <v>2000</v>
      </c>
      <c r="W26" s="6">
        <f t="shared" si="13"/>
        <v>57019.521437730065</v>
      </c>
      <c r="X26" s="4"/>
    </row>
    <row r="27" spans="1:24" x14ac:dyDescent="0.25">
      <c r="A27" s="4">
        <v>24</v>
      </c>
      <c r="B27" s="6">
        <f t="shared" si="7"/>
        <v>1381.1632805559802</v>
      </c>
      <c r="C27" s="6">
        <f t="shared" si="8"/>
        <v>447.91508078013612</v>
      </c>
      <c r="D27" s="6">
        <f t="shared" si="9"/>
        <v>933.24819977584411</v>
      </c>
      <c r="E27" s="6">
        <f>-FV(Solution!$C$7/12,1,-B27,E26)</f>
        <v>178232.78411227002</v>
      </c>
      <c r="F27" s="16"/>
      <c r="G27" s="4">
        <v>24</v>
      </c>
      <c r="H27" s="6">
        <f t="shared" si="0"/>
        <v>2000</v>
      </c>
      <c r="I27" s="6">
        <f t="shared" si="10"/>
        <v>411.33609337362577</v>
      </c>
      <c r="J27" s="6">
        <f t="shared" si="11"/>
        <v>1588.6639066263742</v>
      </c>
      <c r="K27" s="6">
        <f>-FV(Solution!$C$7/12,1,-H27,K26)</f>
        <v>162945.77344281314</v>
      </c>
      <c r="L27" s="21">
        <f>IF(I27&gt;=0,SUM($I$4:I27))</f>
        <v>10945.773442813137</v>
      </c>
      <c r="M27" s="35" t="b">
        <f t="shared" si="3"/>
        <v>0</v>
      </c>
      <c r="N27" s="4">
        <f t="shared" si="4"/>
        <v>24</v>
      </c>
      <c r="O27" s="13">
        <f>Q26*Solution!$C$22</f>
        <v>357.38913169698935</v>
      </c>
      <c r="P27" s="6">
        <f t="shared" si="1"/>
        <v>618.83671944401976</v>
      </c>
      <c r="Q27" s="6">
        <f t="shared" si="12"/>
        <v>18845.682435990479</v>
      </c>
      <c r="R27" s="4">
        <f t="shared" si="2"/>
        <v>24</v>
      </c>
      <c r="S27" s="16"/>
      <c r="T27" s="4">
        <f t="shared" si="6"/>
        <v>203</v>
      </c>
      <c r="U27" s="13">
        <f>W26*Solution!$C$22</f>
        <v>1140.3904287546013</v>
      </c>
      <c r="V27" s="6">
        <f>Solution!$C$10</f>
        <v>2000</v>
      </c>
      <c r="W27" s="6">
        <f t="shared" si="13"/>
        <v>60159.911866484668</v>
      </c>
      <c r="X27" s="4"/>
    </row>
    <row r="28" spans="1:24" x14ac:dyDescent="0.25">
      <c r="A28" s="4">
        <v>25</v>
      </c>
      <c r="B28" s="6">
        <f t="shared" si="7"/>
        <v>1381.1632805559802</v>
      </c>
      <c r="C28" s="6">
        <f t="shared" si="8"/>
        <v>445.5819602806896</v>
      </c>
      <c r="D28" s="6">
        <f t="shared" si="9"/>
        <v>935.58132027529064</v>
      </c>
      <c r="E28" s="6">
        <f>-FV(Solution!$C$7/12,1,-B28,E27)</f>
        <v>177297.20279199473</v>
      </c>
      <c r="F28" s="16"/>
      <c r="G28" s="4">
        <v>25</v>
      </c>
      <c r="H28" s="6">
        <f t="shared" si="0"/>
        <v>2000</v>
      </c>
      <c r="I28" s="6">
        <f t="shared" si="10"/>
        <v>407.36443360705744</v>
      </c>
      <c r="J28" s="6">
        <f t="shared" si="11"/>
        <v>1592.6355663929426</v>
      </c>
      <c r="K28" s="6">
        <f>-FV(Solution!$C$7/12,1,-H28,K27)</f>
        <v>161353.13787642019</v>
      </c>
      <c r="L28" s="21">
        <f>IF(I28&gt;=0,SUM($I$4:I28))</f>
        <v>11353.137876420195</v>
      </c>
      <c r="M28" s="35" t="b">
        <f t="shared" si="3"/>
        <v>0</v>
      </c>
      <c r="N28" s="4">
        <f t="shared" si="4"/>
        <v>25</v>
      </c>
      <c r="O28" s="13">
        <f>Q27*Solution!$C$22</f>
        <v>376.9136487198096</v>
      </c>
      <c r="P28" s="6">
        <f t="shared" si="1"/>
        <v>618.83671944401976</v>
      </c>
      <c r="Q28" s="6">
        <f t="shared" si="12"/>
        <v>19841.432804154305</v>
      </c>
      <c r="R28" s="4">
        <f t="shared" si="2"/>
        <v>25</v>
      </c>
      <c r="S28" s="16"/>
      <c r="T28" s="4">
        <f t="shared" si="6"/>
        <v>204</v>
      </c>
      <c r="U28" s="13">
        <f>W27*Solution!$C$22</f>
        <v>1203.1982373296935</v>
      </c>
      <c r="V28" s="6">
        <f>Solution!$C$10</f>
        <v>2000</v>
      </c>
      <c r="W28" s="6">
        <f t="shared" si="13"/>
        <v>63363.110103814361</v>
      </c>
      <c r="X28" s="4"/>
    </row>
    <row r="29" spans="1:24" x14ac:dyDescent="0.25">
      <c r="A29" s="4">
        <v>26</v>
      </c>
      <c r="B29" s="6">
        <f t="shared" si="7"/>
        <v>1381.1632805559802</v>
      </c>
      <c r="C29" s="6">
        <f t="shared" si="8"/>
        <v>443.24300698001935</v>
      </c>
      <c r="D29" s="6">
        <f t="shared" si="9"/>
        <v>937.92027357596089</v>
      </c>
      <c r="E29" s="6">
        <f>-FV(Solution!$C$7/12,1,-B29,E28)</f>
        <v>176359.28251841877</v>
      </c>
      <c r="F29" s="16"/>
      <c r="G29" s="4">
        <v>26</v>
      </c>
      <c r="H29" s="6">
        <f t="shared" si="0"/>
        <v>2000</v>
      </c>
      <c r="I29" s="6">
        <f t="shared" si="10"/>
        <v>403.38284469107748</v>
      </c>
      <c r="J29" s="6">
        <f t="shared" si="11"/>
        <v>1596.6171553089225</v>
      </c>
      <c r="K29" s="6">
        <f>-FV(Solution!$C$7/12,1,-H29,K28)</f>
        <v>159756.52072111127</v>
      </c>
      <c r="L29" s="21">
        <f>IF(I29&gt;=0,SUM($I$4:I29))</f>
        <v>11756.520721111272</v>
      </c>
      <c r="M29" s="35" t="b">
        <f t="shared" si="3"/>
        <v>0</v>
      </c>
      <c r="N29" s="4">
        <f t="shared" si="4"/>
        <v>26</v>
      </c>
      <c r="O29" s="13">
        <f>Q28*Solution!$C$22</f>
        <v>396.82865608308612</v>
      </c>
      <c r="P29" s="6">
        <f t="shared" si="1"/>
        <v>618.83671944401976</v>
      </c>
      <c r="Q29" s="6">
        <f t="shared" si="12"/>
        <v>20857.098179681409</v>
      </c>
      <c r="R29" s="4">
        <f t="shared" si="2"/>
        <v>26</v>
      </c>
      <c r="S29" s="16"/>
      <c r="T29" s="4">
        <f t="shared" si="6"/>
        <v>205</v>
      </c>
      <c r="U29" s="13">
        <f>W28*Solution!$C$22</f>
        <v>1267.2622020762872</v>
      </c>
      <c r="V29" s="6">
        <f>Solution!$C$10</f>
        <v>2000</v>
      </c>
      <c r="W29" s="6">
        <f t="shared" si="13"/>
        <v>66630.372305890647</v>
      </c>
      <c r="X29" s="4"/>
    </row>
    <row r="30" spans="1:24" x14ac:dyDescent="0.25">
      <c r="A30" s="4">
        <v>27</v>
      </c>
      <c r="B30" s="6">
        <f t="shared" si="7"/>
        <v>1381.1632805559802</v>
      </c>
      <c r="C30" s="6">
        <f t="shared" si="8"/>
        <v>440.89820629605856</v>
      </c>
      <c r="D30" s="6">
        <f t="shared" si="9"/>
        <v>940.26507425992168</v>
      </c>
      <c r="E30" s="6">
        <f>-FV(Solution!$C$7/12,1,-B30,E29)</f>
        <v>175419.01744415885</v>
      </c>
      <c r="F30" s="16"/>
      <c r="G30" s="4">
        <v>27</v>
      </c>
      <c r="H30" s="6">
        <f t="shared" si="0"/>
        <v>2000</v>
      </c>
      <c r="I30" s="6">
        <f t="shared" si="10"/>
        <v>399.39130180279608</v>
      </c>
      <c r="J30" s="6">
        <f t="shared" si="11"/>
        <v>1600.6086981972039</v>
      </c>
      <c r="K30" s="6">
        <f>-FV(Solution!$C$7/12,1,-H30,K29)</f>
        <v>158155.91202291407</v>
      </c>
      <c r="L30" s="21">
        <f>IF(I30&gt;=0,SUM($I$4:I30))</f>
        <v>12155.912022914068</v>
      </c>
      <c r="M30" s="35" t="b">
        <f t="shared" si="3"/>
        <v>0</v>
      </c>
      <c r="N30" s="4">
        <f t="shared" si="4"/>
        <v>27</v>
      </c>
      <c r="O30" s="13">
        <f>Q29*Solution!$C$22</f>
        <v>417.14196359362819</v>
      </c>
      <c r="P30" s="6">
        <f t="shared" si="1"/>
        <v>618.83671944401976</v>
      </c>
      <c r="Q30" s="6">
        <f t="shared" si="12"/>
        <v>21893.076862719055</v>
      </c>
      <c r="R30" s="4">
        <f t="shared" si="2"/>
        <v>27</v>
      </c>
      <c r="S30" s="16"/>
      <c r="T30" s="4">
        <f t="shared" si="6"/>
        <v>206</v>
      </c>
      <c r="U30" s="13">
        <f>W29*Solution!$C$22</f>
        <v>1332.607446117813</v>
      </c>
      <c r="V30" s="6">
        <f>Solution!$C$10</f>
        <v>2000</v>
      </c>
      <c r="W30" s="6">
        <f t="shared" si="13"/>
        <v>69962.979752008454</v>
      </c>
      <c r="X30" s="4"/>
    </row>
    <row r="31" spans="1:24" x14ac:dyDescent="0.25">
      <c r="A31" s="4">
        <v>28</v>
      </c>
      <c r="B31" s="6">
        <f t="shared" si="7"/>
        <v>1381.1632805559802</v>
      </c>
      <c r="C31" s="6">
        <f t="shared" si="8"/>
        <v>438.54754361041887</v>
      </c>
      <c r="D31" s="6">
        <f t="shared" si="9"/>
        <v>942.61573694556137</v>
      </c>
      <c r="E31" s="6">
        <f>-FV(Solution!$C$7/12,1,-B31,E30)</f>
        <v>174476.40170721328</v>
      </c>
      <c r="F31" s="16"/>
      <c r="G31" s="4">
        <v>28</v>
      </c>
      <c r="H31" s="6">
        <f t="shared" si="0"/>
        <v>2000</v>
      </c>
      <c r="I31" s="6">
        <f t="shared" si="10"/>
        <v>395.38978005730314</v>
      </c>
      <c r="J31" s="6">
        <f t="shared" si="11"/>
        <v>1604.6102199426969</v>
      </c>
      <c r="K31" s="6">
        <f>-FV(Solution!$C$7/12,1,-H31,K30)</f>
        <v>156551.30180297137</v>
      </c>
      <c r="L31" s="21">
        <f>IF(I31&gt;=0,SUM($I$4:I31))</f>
        <v>12551.301802971371</v>
      </c>
      <c r="M31" s="35" t="b">
        <f t="shared" si="3"/>
        <v>0</v>
      </c>
      <c r="N31" s="4">
        <f t="shared" si="4"/>
        <v>28</v>
      </c>
      <c r="O31" s="13">
        <f>Q30*Solution!$C$22</f>
        <v>437.86153725438112</v>
      </c>
      <c r="P31" s="6">
        <f t="shared" si="1"/>
        <v>618.83671944401976</v>
      </c>
      <c r="Q31" s="6">
        <f t="shared" si="12"/>
        <v>22949.775119417456</v>
      </c>
      <c r="R31" s="4">
        <f t="shared" si="2"/>
        <v>28</v>
      </c>
      <c r="S31" s="16"/>
      <c r="T31" s="4">
        <f t="shared" si="6"/>
        <v>207</v>
      </c>
      <c r="U31" s="13">
        <f>W30*Solution!$C$22</f>
        <v>1399.2595950401692</v>
      </c>
      <c r="V31" s="6">
        <f>Solution!$C$10</f>
        <v>2000</v>
      </c>
      <c r="W31" s="6">
        <f t="shared" si="13"/>
        <v>73362.239347048628</v>
      </c>
      <c r="X31" s="4"/>
    </row>
    <row r="32" spans="1:24" x14ac:dyDescent="0.25">
      <c r="A32" s="4">
        <v>29</v>
      </c>
      <c r="B32" s="6">
        <f t="shared" si="7"/>
        <v>1381.1632805559802</v>
      </c>
      <c r="C32" s="6">
        <f t="shared" si="8"/>
        <v>436.19100426804107</v>
      </c>
      <c r="D32" s="6">
        <f t="shared" si="9"/>
        <v>944.97227628793917</v>
      </c>
      <c r="E32" s="6">
        <f>-FV(Solution!$C$7/12,1,-B32,E31)</f>
        <v>173531.42943092535</v>
      </c>
      <c r="F32" s="16"/>
      <c r="G32" s="4">
        <v>29</v>
      </c>
      <c r="H32" s="6">
        <f t="shared" si="0"/>
        <v>2000</v>
      </c>
      <c r="I32" s="6">
        <f t="shared" si="10"/>
        <v>391.37825450743549</v>
      </c>
      <c r="J32" s="6">
        <f t="shared" si="11"/>
        <v>1608.6217454925645</v>
      </c>
      <c r="K32" s="6">
        <f>-FV(Solution!$C$7/12,1,-H32,K31)</f>
        <v>154942.68005747881</v>
      </c>
      <c r="L32" s="21">
        <f>IF(I32&gt;=0,SUM($I$4:I32))</f>
        <v>12942.680057478807</v>
      </c>
      <c r="M32" s="35" t="b">
        <f t="shared" si="3"/>
        <v>0</v>
      </c>
      <c r="N32" s="4">
        <f t="shared" si="4"/>
        <v>29</v>
      </c>
      <c r="O32" s="13">
        <f>Q31*Solution!$C$22</f>
        <v>458.99550238834911</v>
      </c>
      <c r="P32" s="6">
        <f t="shared" si="1"/>
        <v>618.83671944401976</v>
      </c>
      <c r="Q32" s="6">
        <f t="shared" si="12"/>
        <v>24027.607341249823</v>
      </c>
      <c r="R32" s="4">
        <f t="shared" si="2"/>
        <v>29</v>
      </c>
      <c r="S32" s="16"/>
      <c r="T32" s="4">
        <f t="shared" si="6"/>
        <v>208</v>
      </c>
      <c r="U32" s="13">
        <f>W31*Solution!$C$22</f>
        <v>1467.2447869409725</v>
      </c>
      <c r="V32" s="6">
        <f>Solution!$C$10</f>
        <v>2000</v>
      </c>
      <c r="W32" s="6">
        <f t="shared" si="13"/>
        <v>76829.484133989594</v>
      </c>
      <c r="X32" s="4"/>
    </row>
    <row r="33" spans="1:24" x14ac:dyDescent="0.25">
      <c r="A33" s="4">
        <v>30</v>
      </c>
      <c r="B33" s="6">
        <f t="shared" si="7"/>
        <v>1381.1632805559802</v>
      </c>
      <c r="C33" s="6">
        <f t="shared" si="8"/>
        <v>433.82857357734065</v>
      </c>
      <c r="D33" s="6">
        <f t="shared" si="9"/>
        <v>947.33470697863959</v>
      </c>
      <c r="E33" s="6">
        <f>-FV(Solution!$C$7/12,1,-B33,E32)</f>
        <v>172584.09472394671</v>
      </c>
      <c r="F33" s="16"/>
      <c r="G33" s="4">
        <v>30</v>
      </c>
      <c r="H33" s="6">
        <f t="shared" si="0"/>
        <v>2000</v>
      </c>
      <c r="I33" s="6">
        <f t="shared" si="10"/>
        <v>387.35670014371863</v>
      </c>
      <c r="J33" s="6">
        <f t="shared" si="11"/>
        <v>1612.6432998562814</v>
      </c>
      <c r="K33" s="6">
        <f>-FV(Solution!$C$7/12,1,-H33,K32)</f>
        <v>153330.03675762253</v>
      </c>
      <c r="L33" s="21">
        <f>IF(I33&gt;=0,SUM($I$4:I33))</f>
        <v>13330.036757622525</v>
      </c>
      <c r="M33" s="35" t="b">
        <f t="shared" si="3"/>
        <v>0</v>
      </c>
      <c r="N33" s="4">
        <f t="shared" si="4"/>
        <v>30</v>
      </c>
      <c r="O33" s="13">
        <f>Q32*Solution!$C$22</f>
        <v>480.55214682499644</v>
      </c>
      <c r="P33" s="6">
        <f t="shared" si="1"/>
        <v>618.83671944401976</v>
      </c>
      <c r="Q33" s="6">
        <f t="shared" si="12"/>
        <v>25126.996207518838</v>
      </c>
      <c r="R33" s="4">
        <f t="shared" si="2"/>
        <v>30</v>
      </c>
      <c r="S33" s="16"/>
      <c r="T33" s="4">
        <f t="shared" si="6"/>
        <v>209</v>
      </c>
      <c r="U33" s="13">
        <f>W32*Solution!$C$22</f>
        <v>1536.5896826797918</v>
      </c>
      <c r="V33" s="6">
        <f>Solution!$C$10</f>
        <v>2000</v>
      </c>
      <c r="W33" s="6">
        <f t="shared" si="13"/>
        <v>80366.073816669392</v>
      </c>
      <c r="X33" s="4"/>
    </row>
    <row r="34" spans="1:24" x14ac:dyDescent="0.25">
      <c r="A34" s="4">
        <v>31</v>
      </c>
      <c r="B34" s="6">
        <f t="shared" si="7"/>
        <v>1381.1632805559802</v>
      </c>
      <c r="C34" s="6">
        <f t="shared" si="8"/>
        <v>431.46023680988765</v>
      </c>
      <c r="D34" s="6">
        <f t="shared" si="9"/>
        <v>949.70304374609259</v>
      </c>
      <c r="E34" s="6">
        <f>-FV(Solution!$C$7/12,1,-B34,E33)</f>
        <v>171634.39168020061</v>
      </c>
      <c r="F34" s="16"/>
      <c r="G34" s="4">
        <v>31</v>
      </c>
      <c r="H34" s="6">
        <f t="shared" si="0"/>
        <v>2000</v>
      </c>
      <c r="I34" s="6">
        <f t="shared" si="10"/>
        <v>383.32509189407574</v>
      </c>
      <c r="J34" s="6">
        <f t="shared" si="11"/>
        <v>1616.6749081059243</v>
      </c>
      <c r="K34" s="6">
        <f>-FV(Solution!$C$7/12,1,-H34,K33)</f>
        <v>151713.3618495166</v>
      </c>
      <c r="L34" s="21">
        <f>IF(I34&gt;=0,SUM($I$4:I34))</f>
        <v>13713.361849516601</v>
      </c>
      <c r="M34" s="35" t="b">
        <f t="shared" si="3"/>
        <v>0</v>
      </c>
      <c r="N34" s="4">
        <f t="shared" si="4"/>
        <v>31</v>
      </c>
      <c r="O34" s="13">
        <f>Q33*Solution!$C$22</f>
        <v>502.53992415037675</v>
      </c>
      <c r="P34" s="6">
        <f t="shared" si="1"/>
        <v>618.83671944401976</v>
      </c>
      <c r="Q34" s="6">
        <f t="shared" si="12"/>
        <v>26248.372851113236</v>
      </c>
      <c r="R34" s="4">
        <f t="shared" si="2"/>
        <v>31</v>
      </c>
      <c r="S34" s="16"/>
      <c r="T34" s="4">
        <f t="shared" si="6"/>
        <v>210</v>
      </c>
      <c r="U34" s="13">
        <f>W33*Solution!$C$22</f>
        <v>1607.3214763333879</v>
      </c>
      <c r="V34" s="6">
        <f>Solution!$C$10</f>
        <v>2000</v>
      </c>
      <c r="W34" s="6">
        <f t="shared" si="13"/>
        <v>83973.395293002774</v>
      </c>
      <c r="X34" s="4"/>
    </row>
    <row r="35" spans="1:24" x14ac:dyDescent="0.25">
      <c r="A35" s="4">
        <v>32</v>
      </c>
      <c r="B35" s="6">
        <f t="shared" si="7"/>
        <v>1381.1632805559802</v>
      </c>
      <c r="C35" s="6">
        <f t="shared" si="8"/>
        <v>429.08597920052307</v>
      </c>
      <c r="D35" s="6">
        <f t="shared" si="9"/>
        <v>952.07730135545717</v>
      </c>
      <c r="E35" s="6">
        <f>-FV(Solution!$C$7/12,1,-B35,E34)</f>
        <v>170682.31437884516</v>
      </c>
      <c r="F35" s="16"/>
      <c r="G35" s="4">
        <v>32</v>
      </c>
      <c r="H35" s="6">
        <f t="shared" si="0"/>
        <v>2000</v>
      </c>
      <c r="I35" s="6">
        <f t="shared" si="10"/>
        <v>379.28340462379856</v>
      </c>
      <c r="J35" s="6">
        <f t="shared" si="11"/>
        <v>1620.7165953762014</v>
      </c>
      <c r="K35" s="6">
        <f>-FV(Solution!$C$7/12,1,-H35,K34)</f>
        <v>150092.6452541404</v>
      </c>
      <c r="L35" s="21">
        <f>IF(I35&gt;=0,SUM($I$4:I35))</f>
        <v>14092.6452541404</v>
      </c>
      <c r="M35" s="35" t="b">
        <f t="shared" si="3"/>
        <v>0</v>
      </c>
      <c r="N35" s="4">
        <f t="shared" si="4"/>
        <v>32</v>
      </c>
      <c r="O35" s="13">
        <f>Q34*Solution!$C$22</f>
        <v>524.96745702226474</v>
      </c>
      <c r="P35" s="6">
        <f t="shared" si="1"/>
        <v>618.83671944401976</v>
      </c>
      <c r="Q35" s="6">
        <f t="shared" si="12"/>
        <v>27392.177027579521</v>
      </c>
      <c r="R35" s="4">
        <f t="shared" si="2"/>
        <v>32</v>
      </c>
      <c r="S35" s="16"/>
      <c r="T35" s="4">
        <f t="shared" si="6"/>
        <v>211</v>
      </c>
      <c r="U35" s="13">
        <f>W34*Solution!$C$22</f>
        <v>1679.4679058600555</v>
      </c>
      <c r="V35" s="6">
        <f>Solution!$C$10</f>
        <v>2000</v>
      </c>
      <c r="W35" s="6">
        <f t="shared" si="13"/>
        <v>87652.863198862833</v>
      </c>
      <c r="X35" s="4"/>
    </row>
    <row r="36" spans="1:24" x14ac:dyDescent="0.25">
      <c r="A36" s="4">
        <v>33</v>
      </c>
      <c r="B36" s="6">
        <f t="shared" si="7"/>
        <v>1381.1632805559802</v>
      </c>
      <c r="C36" s="6">
        <f t="shared" si="8"/>
        <v>426.70578594712606</v>
      </c>
      <c r="D36" s="6">
        <f t="shared" si="9"/>
        <v>954.45749460885418</v>
      </c>
      <c r="E36" s="6">
        <f>-FV(Solution!$C$7/12,1,-B36,E35)</f>
        <v>169727.8568842363</v>
      </c>
      <c r="F36" s="16"/>
      <c r="G36" s="4">
        <v>33</v>
      </c>
      <c r="H36" s="6">
        <f t="shared" si="0"/>
        <v>2000</v>
      </c>
      <c r="I36" s="6">
        <f t="shared" si="10"/>
        <v>375.23161313537275</v>
      </c>
      <c r="J36" s="6">
        <f t="shared" si="11"/>
        <v>1624.7683868646272</v>
      </c>
      <c r="K36" s="6">
        <f>-FV(Solution!$C$7/12,1,-H36,K35)</f>
        <v>148467.87686727577</v>
      </c>
      <c r="L36" s="21">
        <f>IF(I36&gt;=0,SUM($I$4:I36))</f>
        <v>14467.876867275772</v>
      </c>
      <c r="M36" s="35" t="b">
        <f t="shared" si="3"/>
        <v>0</v>
      </c>
      <c r="N36" s="4">
        <f t="shared" si="4"/>
        <v>33</v>
      </c>
      <c r="O36" s="13">
        <f>Q35*Solution!$C$22</f>
        <v>547.84354055159042</v>
      </c>
      <c r="P36" s="6">
        <f t="shared" si="1"/>
        <v>618.83671944401976</v>
      </c>
      <c r="Q36" s="6">
        <f t="shared" si="12"/>
        <v>28558.857287575134</v>
      </c>
      <c r="R36" s="4">
        <f t="shared" si="2"/>
        <v>33</v>
      </c>
      <c r="S36" s="16"/>
      <c r="T36" s="4">
        <f t="shared" si="6"/>
        <v>212</v>
      </c>
      <c r="U36" s="13">
        <f>W35*Solution!$C$22</f>
        <v>1753.0572639772568</v>
      </c>
      <c r="V36" s="6">
        <f>Solution!$C$10</f>
        <v>2000</v>
      </c>
      <c r="W36" s="6">
        <f t="shared" si="13"/>
        <v>91405.920462840091</v>
      </c>
      <c r="X36" s="4"/>
    </row>
    <row r="37" spans="1:24" x14ac:dyDescent="0.25">
      <c r="A37" s="4">
        <v>34</v>
      </c>
      <c r="B37" s="6">
        <f t="shared" si="7"/>
        <v>1381.1632805559802</v>
      </c>
      <c r="C37" s="6">
        <f t="shared" si="8"/>
        <v>424.31964221061389</v>
      </c>
      <c r="D37" s="6">
        <f t="shared" si="9"/>
        <v>956.84363834536634</v>
      </c>
      <c r="E37" s="6">
        <f>-FV(Solution!$C$7/12,1,-B37,E36)</f>
        <v>168771.01324589094</v>
      </c>
      <c r="F37" s="16"/>
      <c r="G37" s="4">
        <v>34</v>
      </c>
      <c r="H37" s="6">
        <f t="shared" si="0"/>
        <v>2000</v>
      </c>
      <c r="I37" s="6">
        <f t="shared" si="10"/>
        <v>371.16969216821599</v>
      </c>
      <c r="J37" s="6">
        <f t="shared" si="11"/>
        <v>1628.830307831784</v>
      </c>
      <c r="K37" s="6">
        <f>-FV(Solution!$C$7/12,1,-H37,K36)</f>
        <v>146839.04655944399</v>
      </c>
      <c r="L37" s="21">
        <f>IF(I37&gt;=0,SUM($I$4:I37))</f>
        <v>14839.046559443988</v>
      </c>
      <c r="M37" s="35" t="b">
        <f t="shared" si="3"/>
        <v>0</v>
      </c>
      <c r="N37" s="4">
        <f t="shared" si="4"/>
        <v>34</v>
      </c>
      <c r="O37" s="13">
        <f>Q36*Solution!$C$22</f>
        <v>571.17714575150274</v>
      </c>
      <c r="P37" s="6">
        <f t="shared" si="1"/>
        <v>618.83671944401976</v>
      </c>
      <c r="Q37" s="6">
        <f t="shared" si="12"/>
        <v>29748.871152770655</v>
      </c>
      <c r="R37" s="4">
        <f t="shared" si="2"/>
        <v>34</v>
      </c>
      <c r="S37" s="16"/>
      <c r="T37" s="4">
        <f t="shared" si="6"/>
        <v>213</v>
      </c>
      <c r="U37" s="13">
        <f>W36*Solution!$C$22</f>
        <v>1828.1184092568019</v>
      </c>
      <c r="V37" s="6">
        <f>Solution!$C$10</f>
        <v>2000</v>
      </c>
      <c r="W37" s="6">
        <f t="shared" si="13"/>
        <v>95234.038872096891</v>
      </c>
      <c r="X37" s="4"/>
    </row>
    <row r="38" spans="1:24" x14ac:dyDescent="0.25">
      <c r="A38" s="4">
        <v>35</v>
      </c>
      <c r="B38" s="6">
        <f t="shared" si="7"/>
        <v>1381.1632805559802</v>
      </c>
      <c r="C38" s="6">
        <f t="shared" si="8"/>
        <v>421.92753311473825</v>
      </c>
      <c r="D38" s="6">
        <f t="shared" si="9"/>
        <v>959.23574744124198</v>
      </c>
      <c r="E38" s="6">
        <f>-FV(Solution!$C$7/12,1,-B38,E37)</f>
        <v>167811.77749844969</v>
      </c>
      <c r="F38" s="16"/>
      <c r="G38" s="4">
        <v>35</v>
      </c>
      <c r="H38" s="6">
        <f t="shared" si="0"/>
        <v>2000</v>
      </c>
      <c r="I38" s="6">
        <f t="shared" si="10"/>
        <v>367.09761639861972</v>
      </c>
      <c r="J38" s="6">
        <f t="shared" si="11"/>
        <v>1632.9023836013803</v>
      </c>
      <c r="K38" s="6">
        <f>-FV(Solution!$C$7/12,1,-H38,K37)</f>
        <v>145206.14417584261</v>
      </c>
      <c r="L38" s="21">
        <f>IF(I38&gt;=0,SUM($I$4:I38))</f>
        <v>15206.144175842608</v>
      </c>
      <c r="M38" s="35" t="b">
        <f t="shared" si="3"/>
        <v>0</v>
      </c>
      <c r="N38" s="4">
        <f t="shared" si="4"/>
        <v>35</v>
      </c>
      <c r="O38" s="13">
        <f>Q37*Solution!$C$22</f>
        <v>594.97742305541306</v>
      </c>
      <c r="P38" s="6">
        <f t="shared" si="1"/>
        <v>618.83671944401976</v>
      </c>
      <c r="Q38" s="6">
        <f t="shared" si="12"/>
        <v>30962.685295270086</v>
      </c>
      <c r="R38" s="4">
        <f t="shared" si="2"/>
        <v>35</v>
      </c>
      <c r="S38" s="16"/>
      <c r="T38" s="4">
        <f t="shared" si="6"/>
        <v>214</v>
      </c>
      <c r="U38" s="13">
        <f>W37*Solution!$C$22</f>
        <v>1904.6807774419378</v>
      </c>
      <c r="V38" s="6">
        <f>Solution!$C$10</f>
        <v>2000</v>
      </c>
      <c r="W38" s="6">
        <f t="shared" si="13"/>
        <v>99138.719649538834</v>
      </c>
      <c r="X38" s="4"/>
    </row>
    <row r="39" spans="1:24" x14ac:dyDescent="0.25">
      <c r="A39" s="4">
        <v>36</v>
      </c>
      <c r="B39" s="6">
        <f t="shared" si="7"/>
        <v>1381.1632805559802</v>
      </c>
      <c r="C39" s="6">
        <f t="shared" si="8"/>
        <v>419.52944374614344</v>
      </c>
      <c r="D39" s="6">
        <f t="shared" si="9"/>
        <v>961.63383680983679</v>
      </c>
      <c r="E39" s="6">
        <f>-FV(Solution!$C$7/12,1,-B39,E38)</f>
        <v>166850.14366163986</v>
      </c>
      <c r="F39" s="16"/>
      <c r="G39" s="4">
        <v>36</v>
      </c>
      <c r="H39" s="6">
        <f t="shared" si="0"/>
        <v>2000</v>
      </c>
      <c r="I39" s="6">
        <f t="shared" si="10"/>
        <v>363.01536043963279</v>
      </c>
      <c r="J39" s="6">
        <f t="shared" si="11"/>
        <v>1636.9846395603672</v>
      </c>
      <c r="K39" s="6">
        <f>-FV(Solution!$C$7/12,1,-H39,K38)</f>
        <v>143569.15953628224</v>
      </c>
      <c r="L39" s="21">
        <f>IF(I39&gt;=0,SUM($I$4:I39))</f>
        <v>15569.159536282241</v>
      </c>
      <c r="M39" s="35" t="b">
        <f t="shared" si="3"/>
        <v>0</v>
      </c>
      <c r="N39" s="4">
        <f t="shared" si="4"/>
        <v>36</v>
      </c>
      <c r="O39" s="13">
        <f>Q38*Solution!$C$22</f>
        <v>619.25370590540172</v>
      </c>
      <c r="P39" s="6">
        <f t="shared" si="1"/>
        <v>618.83671944401976</v>
      </c>
      <c r="Q39" s="6">
        <f t="shared" si="12"/>
        <v>32200.775720619509</v>
      </c>
      <c r="R39" s="4">
        <f t="shared" si="2"/>
        <v>36</v>
      </c>
      <c r="S39" s="16"/>
      <c r="T39" s="4">
        <f t="shared" si="6"/>
        <v>215</v>
      </c>
      <c r="U39" s="13">
        <f>W38*Solution!$C$22</f>
        <v>1982.7743929907767</v>
      </c>
      <c r="V39" s="6">
        <f>Solution!$C$10</f>
        <v>2000</v>
      </c>
      <c r="W39" s="6">
        <f t="shared" si="13"/>
        <v>103121.49404252961</v>
      </c>
      <c r="X39" s="4"/>
    </row>
    <row r="40" spans="1:24" x14ac:dyDescent="0.25">
      <c r="A40" s="4">
        <v>37</v>
      </c>
      <c r="B40" s="6">
        <f t="shared" si="7"/>
        <v>1381.1632805559802</v>
      </c>
      <c r="C40" s="6">
        <f t="shared" si="8"/>
        <v>417.12535915413355</v>
      </c>
      <c r="D40" s="6">
        <f t="shared" si="9"/>
        <v>964.03792140184669</v>
      </c>
      <c r="E40" s="6">
        <f>-FV(Solution!$C$7/12,1,-B40,E39)</f>
        <v>165886.10574023801</v>
      </c>
      <c r="F40" s="16"/>
      <c r="G40" s="4">
        <v>37</v>
      </c>
      <c r="H40" s="6">
        <f t="shared" si="0"/>
        <v>2000</v>
      </c>
      <c r="I40" s="6">
        <f t="shared" si="10"/>
        <v>358.92289884074125</v>
      </c>
      <c r="J40" s="6">
        <f t="shared" si="11"/>
        <v>1641.0771011592587</v>
      </c>
      <c r="K40" s="6">
        <f>-FV(Solution!$C$7/12,1,-H40,K39)</f>
        <v>141928.08243512298</v>
      </c>
      <c r="L40" s="21">
        <f>IF(I40&gt;=0,SUM($I$4:I40))</f>
        <v>15928.082435122982</v>
      </c>
      <c r="M40" s="35" t="b">
        <f t="shared" si="3"/>
        <v>0</v>
      </c>
      <c r="N40" s="4">
        <f t="shared" si="4"/>
        <v>37</v>
      </c>
      <c r="O40" s="13">
        <f>Q39*Solution!$C$22</f>
        <v>644.01551441239019</v>
      </c>
      <c r="P40" s="6">
        <f t="shared" si="1"/>
        <v>618.83671944401976</v>
      </c>
      <c r="Q40" s="6">
        <f t="shared" si="12"/>
        <v>33463.627954475924</v>
      </c>
      <c r="R40" s="4">
        <f t="shared" si="2"/>
        <v>37</v>
      </c>
      <c r="S40" s="16"/>
      <c r="T40" s="4">
        <f t="shared" si="6"/>
        <v>216</v>
      </c>
      <c r="U40" s="13">
        <f>W39*Solution!$C$22</f>
        <v>2062.4298808505923</v>
      </c>
      <c r="V40" s="6">
        <f>Solution!$C$10</f>
        <v>2000</v>
      </c>
      <c r="W40" s="6">
        <f t="shared" si="13"/>
        <v>107183.92392338021</v>
      </c>
      <c r="X40" s="4"/>
    </row>
    <row r="41" spans="1:24" x14ac:dyDescent="0.25">
      <c r="A41" s="4">
        <v>38</v>
      </c>
      <c r="B41" s="6">
        <f t="shared" si="7"/>
        <v>1381.1632805559802</v>
      </c>
      <c r="C41" s="6">
        <f t="shared" si="8"/>
        <v>414.71526435061423</v>
      </c>
      <c r="D41" s="6">
        <f t="shared" si="9"/>
        <v>966.448016205366</v>
      </c>
      <c r="E41" s="6">
        <f>-FV(Solution!$C$7/12,1,-B41,E40)</f>
        <v>164919.65772403264</v>
      </c>
      <c r="F41" s="16"/>
      <c r="G41" s="4">
        <v>38</v>
      </c>
      <c r="H41" s="6">
        <f t="shared" si="0"/>
        <v>2000</v>
      </c>
      <c r="I41" s="6">
        <f t="shared" si="10"/>
        <v>354.82020608783932</v>
      </c>
      <c r="J41" s="6">
        <f t="shared" si="11"/>
        <v>1645.1797939121607</v>
      </c>
      <c r="K41" s="6">
        <f>-FV(Solution!$C$7/12,1,-H41,K40)</f>
        <v>140282.90264121082</v>
      </c>
      <c r="L41" s="21">
        <f>IF(I41&gt;=0,SUM($I$4:I41))</f>
        <v>16282.902641210821</v>
      </c>
      <c r="M41" s="35" t="b">
        <f t="shared" si="3"/>
        <v>0</v>
      </c>
      <c r="N41" s="4">
        <f t="shared" si="4"/>
        <v>38</v>
      </c>
      <c r="O41" s="13">
        <f>Q40*Solution!$C$22</f>
        <v>669.2725590895185</v>
      </c>
      <c r="P41" s="6">
        <f t="shared" si="1"/>
        <v>618.83671944401976</v>
      </c>
      <c r="Q41" s="6">
        <f t="shared" si="12"/>
        <v>34751.737233009466</v>
      </c>
      <c r="R41" s="4">
        <f t="shared" si="2"/>
        <v>38</v>
      </c>
      <c r="S41" s="16"/>
      <c r="T41" s="4">
        <f t="shared" si="6"/>
        <v>217</v>
      </c>
      <c r="U41" s="13">
        <f>W40*Solution!$C$22</f>
        <v>2143.6784784676042</v>
      </c>
      <c r="V41" s="6">
        <f>Solution!$C$10</f>
        <v>2000</v>
      </c>
      <c r="W41" s="6">
        <f t="shared" si="13"/>
        <v>111327.60240184781</v>
      </c>
      <c r="X41" s="4"/>
    </row>
    <row r="42" spans="1:24" x14ac:dyDescent="0.25">
      <c r="A42" s="4">
        <v>39</v>
      </c>
      <c r="B42" s="6">
        <f t="shared" si="7"/>
        <v>1381.1632805559802</v>
      </c>
      <c r="C42" s="6">
        <f t="shared" si="8"/>
        <v>412.29914431009274</v>
      </c>
      <c r="D42" s="6">
        <f t="shared" si="9"/>
        <v>968.86413624588749</v>
      </c>
      <c r="E42" s="6">
        <f>-FV(Solution!$C$7/12,1,-B42,E41)</f>
        <v>163950.79358778676</v>
      </c>
      <c r="F42" s="16"/>
      <c r="G42" s="4">
        <v>39</v>
      </c>
      <c r="H42" s="6">
        <f t="shared" si="0"/>
        <v>2000</v>
      </c>
      <c r="I42" s="6">
        <f t="shared" si="10"/>
        <v>350.7072566030547</v>
      </c>
      <c r="J42" s="6">
        <f t="shared" si="11"/>
        <v>1649.2927433969453</v>
      </c>
      <c r="K42" s="6">
        <f>-FV(Solution!$C$7/12,1,-H42,K41)</f>
        <v>138633.60989781388</v>
      </c>
      <c r="L42" s="21">
        <f>IF(I42&gt;=0,SUM($I$4:I42))</f>
        <v>16633.609897813876</v>
      </c>
      <c r="M42" s="35" t="b">
        <f t="shared" si="3"/>
        <v>0</v>
      </c>
      <c r="N42" s="4">
        <f t="shared" si="4"/>
        <v>39</v>
      </c>
      <c r="O42" s="13">
        <f>Q41*Solution!$C$22</f>
        <v>695.03474466018929</v>
      </c>
      <c r="P42" s="6">
        <f t="shared" si="1"/>
        <v>618.83671944401976</v>
      </c>
      <c r="Q42" s="6">
        <f t="shared" si="12"/>
        <v>36065.608697113676</v>
      </c>
      <c r="R42" s="4">
        <f t="shared" si="2"/>
        <v>39</v>
      </c>
      <c r="S42" s="16"/>
      <c r="T42" s="4">
        <f t="shared" si="6"/>
        <v>218</v>
      </c>
      <c r="U42" s="13">
        <f>W41*Solution!$C$22</f>
        <v>2226.552048036956</v>
      </c>
      <c r="V42" s="6">
        <f>Solution!$C$10</f>
        <v>2000</v>
      </c>
      <c r="W42" s="6">
        <f t="shared" si="13"/>
        <v>115554.15444988477</v>
      </c>
      <c r="X42" s="4"/>
    </row>
    <row r="43" spans="1:24" x14ac:dyDescent="0.25">
      <c r="A43" s="4">
        <v>40</v>
      </c>
      <c r="B43" s="6">
        <f t="shared" si="7"/>
        <v>1381.1632805559802</v>
      </c>
      <c r="C43" s="6">
        <f t="shared" si="8"/>
        <v>409.87698396950327</v>
      </c>
      <c r="D43" s="6">
        <f t="shared" si="9"/>
        <v>971.28629658647696</v>
      </c>
      <c r="E43" s="6">
        <f>-FV(Solution!$C$7/12,1,-B43,E42)</f>
        <v>162979.50729120028</v>
      </c>
      <c r="F43" s="16"/>
      <c r="G43" s="4">
        <v>40</v>
      </c>
      <c r="H43" s="6">
        <f t="shared" si="0"/>
        <v>2000</v>
      </c>
      <c r="I43" s="6">
        <f t="shared" si="10"/>
        <v>346.58402474454488</v>
      </c>
      <c r="J43" s="6">
        <f t="shared" si="11"/>
        <v>1653.4159752554551</v>
      </c>
      <c r="K43" s="6">
        <f>-FV(Solution!$C$7/12,1,-H43,K42)</f>
        <v>136980.19392255842</v>
      </c>
      <c r="L43" s="21">
        <f>IF(I43&gt;=0,SUM($I$4:I43))</f>
        <v>16980.193922558421</v>
      </c>
      <c r="M43" s="35" t="b">
        <f t="shared" si="3"/>
        <v>0</v>
      </c>
      <c r="N43" s="4">
        <f t="shared" si="4"/>
        <v>40</v>
      </c>
      <c r="O43" s="13">
        <f>Q42*Solution!$C$22</f>
        <v>721.31217394227349</v>
      </c>
      <c r="P43" s="6">
        <f t="shared" si="1"/>
        <v>618.83671944401976</v>
      </c>
      <c r="Q43" s="6">
        <f t="shared" si="12"/>
        <v>37405.757590499969</v>
      </c>
      <c r="R43" s="4">
        <f t="shared" si="2"/>
        <v>40</v>
      </c>
      <c r="S43" s="16"/>
      <c r="T43" s="4">
        <f t="shared" si="6"/>
        <v>219</v>
      </c>
      <c r="U43" s="13">
        <f>W42*Solution!$C$22</f>
        <v>2311.0830889976955</v>
      </c>
      <c r="V43" s="6">
        <f>Solution!$C$10</f>
        <v>2000</v>
      </c>
      <c r="W43" s="6">
        <f t="shared" si="13"/>
        <v>119865.23753888246</v>
      </c>
      <c r="X43" s="4"/>
    </row>
    <row r="44" spans="1:24" x14ac:dyDescent="0.25">
      <c r="A44" s="4">
        <v>41</v>
      </c>
      <c r="B44" s="6">
        <f t="shared" si="7"/>
        <v>1381.1632805559802</v>
      </c>
      <c r="C44" s="6">
        <f t="shared" si="8"/>
        <v>407.44876822803235</v>
      </c>
      <c r="D44" s="6">
        <f t="shared" si="9"/>
        <v>973.71451232794789</v>
      </c>
      <c r="E44" s="6">
        <f>-FV(Solution!$C$7/12,1,-B44,E43)</f>
        <v>162005.79277887233</v>
      </c>
      <c r="F44" s="16"/>
      <c r="G44" s="4">
        <v>41</v>
      </c>
      <c r="H44" s="6">
        <f t="shared" si="0"/>
        <v>2000</v>
      </c>
      <c r="I44" s="6">
        <f t="shared" si="10"/>
        <v>342.4504848064098</v>
      </c>
      <c r="J44" s="6">
        <f t="shared" si="11"/>
        <v>1657.5495151935902</v>
      </c>
      <c r="K44" s="6">
        <f>-FV(Solution!$C$7/12,1,-H44,K43)</f>
        <v>135322.64440736483</v>
      </c>
      <c r="L44" s="21">
        <f>IF(I44&gt;=0,SUM($I$4:I44))</f>
        <v>17322.644407364831</v>
      </c>
      <c r="M44" s="35" t="b">
        <f t="shared" si="3"/>
        <v>0</v>
      </c>
      <c r="N44" s="4">
        <f t="shared" si="4"/>
        <v>41</v>
      </c>
      <c r="O44" s="13">
        <f>Q43*Solution!$C$22</f>
        <v>748.11515180999936</v>
      </c>
      <c r="P44" s="6">
        <f t="shared" si="1"/>
        <v>618.83671944401976</v>
      </c>
      <c r="Q44" s="6">
        <f t="shared" si="12"/>
        <v>38772.709461753991</v>
      </c>
      <c r="R44" s="4">
        <f t="shared" si="2"/>
        <v>41</v>
      </c>
      <c r="S44" s="16"/>
      <c r="T44" s="4">
        <f t="shared" si="6"/>
        <v>220</v>
      </c>
      <c r="U44" s="13">
        <f>W43*Solution!$C$22</f>
        <v>2397.3047507776491</v>
      </c>
      <c r="V44" s="6">
        <f>Solution!$C$10</f>
        <v>2000</v>
      </c>
      <c r="W44" s="6">
        <f t="shared" si="13"/>
        <v>124262.54228966011</v>
      </c>
      <c r="X44" s="4"/>
    </row>
    <row r="45" spans="1:24" x14ac:dyDescent="0.25">
      <c r="A45" s="4">
        <v>42</v>
      </c>
      <c r="B45" s="6">
        <f t="shared" si="7"/>
        <v>1381.1632805559802</v>
      </c>
      <c r="C45" s="6">
        <f t="shared" si="8"/>
        <v>405.01448194720615</v>
      </c>
      <c r="D45" s="6">
        <f t="shared" si="9"/>
        <v>976.14879860877409</v>
      </c>
      <c r="E45" s="6">
        <f>-FV(Solution!$C$7/12,1,-B45,E44)</f>
        <v>161029.64398026356</v>
      </c>
      <c r="F45" s="16"/>
      <c r="G45" s="4">
        <v>42</v>
      </c>
      <c r="H45" s="6">
        <f t="shared" si="0"/>
        <v>2000</v>
      </c>
      <c r="I45" s="6">
        <f t="shared" si="10"/>
        <v>338.30661101842998</v>
      </c>
      <c r="J45" s="6">
        <f t="shared" si="11"/>
        <v>1661.69338898157</v>
      </c>
      <c r="K45" s="6">
        <f>-FV(Solution!$C$7/12,1,-H45,K44)</f>
        <v>133660.95101838326</v>
      </c>
      <c r="L45" s="21">
        <f>IF(I45&gt;=0,SUM($I$4:I45))</f>
        <v>17660.951018383261</v>
      </c>
      <c r="M45" s="35" t="b">
        <f t="shared" si="3"/>
        <v>0</v>
      </c>
      <c r="N45" s="4">
        <f t="shared" si="4"/>
        <v>42</v>
      </c>
      <c r="O45" s="13">
        <f>Q44*Solution!$C$22</f>
        <v>775.45418923507987</v>
      </c>
      <c r="P45" s="6">
        <f t="shared" si="1"/>
        <v>618.83671944401976</v>
      </c>
      <c r="Q45" s="6">
        <f t="shared" si="12"/>
        <v>40167.000370433096</v>
      </c>
      <c r="R45" s="4">
        <f t="shared" si="2"/>
        <v>42</v>
      </c>
      <c r="S45" s="16"/>
      <c r="T45" s="4">
        <f t="shared" si="6"/>
        <v>221</v>
      </c>
      <c r="U45" s="13">
        <f>W44*Solution!$C$22</f>
        <v>2485.2508457932022</v>
      </c>
      <c r="V45" s="6">
        <f>Solution!$C$10</f>
        <v>2000</v>
      </c>
      <c r="W45" s="6">
        <f t="shared" si="13"/>
        <v>128747.79313545331</v>
      </c>
      <c r="X45" s="4"/>
    </row>
    <row r="46" spans="1:24" x14ac:dyDescent="0.25">
      <c r="A46" s="4">
        <v>43</v>
      </c>
      <c r="B46" s="6">
        <f t="shared" si="7"/>
        <v>1381.1632805559802</v>
      </c>
      <c r="C46" s="6">
        <f t="shared" si="8"/>
        <v>402.57410995068676</v>
      </c>
      <c r="D46" s="6">
        <f t="shared" si="9"/>
        <v>978.58917060529348</v>
      </c>
      <c r="E46" s="6">
        <f>-FV(Solution!$C$7/12,1,-B46,E45)</f>
        <v>160051.05480965826</v>
      </c>
      <c r="F46" s="16"/>
      <c r="G46" s="4">
        <v>43</v>
      </c>
      <c r="H46" s="6">
        <f t="shared" si="0"/>
        <v>2000</v>
      </c>
      <c r="I46" s="6">
        <f t="shared" si="10"/>
        <v>334.15237754597911</v>
      </c>
      <c r="J46" s="6">
        <f t="shared" si="11"/>
        <v>1665.8476224540209</v>
      </c>
      <c r="K46" s="6">
        <f>-FV(Solution!$C$7/12,1,-H46,K45)</f>
        <v>131995.10339592924</v>
      </c>
      <c r="L46" s="21">
        <f>IF(I46&gt;=0,SUM($I$4:I46))</f>
        <v>17995.10339592924</v>
      </c>
      <c r="M46" s="35" t="b">
        <f t="shared" si="3"/>
        <v>0</v>
      </c>
      <c r="N46" s="4">
        <f t="shared" si="4"/>
        <v>43</v>
      </c>
      <c r="O46" s="13">
        <f>Q45*Solution!$C$22</f>
        <v>803.3400074086619</v>
      </c>
      <c r="P46" s="6">
        <f t="shared" si="1"/>
        <v>618.83671944401976</v>
      </c>
      <c r="Q46" s="6">
        <f t="shared" si="12"/>
        <v>41589.177097285778</v>
      </c>
      <c r="R46" s="4">
        <f t="shared" si="2"/>
        <v>43</v>
      </c>
      <c r="S46" s="16"/>
      <c r="T46" s="4">
        <f t="shared" si="6"/>
        <v>222</v>
      </c>
      <c r="U46" s="13">
        <f>W45*Solution!$C$22</f>
        <v>2574.955862709066</v>
      </c>
      <c r="V46" s="6">
        <f>Solution!$C$10</f>
        <v>2000</v>
      </c>
      <c r="W46" s="6">
        <f t="shared" si="13"/>
        <v>133322.74899816237</v>
      </c>
      <c r="X46" s="4"/>
    </row>
    <row r="47" spans="1:24" x14ac:dyDescent="0.25">
      <c r="A47" s="4">
        <v>44</v>
      </c>
      <c r="B47" s="6">
        <f t="shared" si="7"/>
        <v>1381.1632805559802</v>
      </c>
      <c r="C47" s="6">
        <f t="shared" si="8"/>
        <v>400.12763702415577</v>
      </c>
      <c r="D47" s="6">
        <f t="shared" si="9"/>
        <v>981.03564353182446</v>
      </c>
      <c r="E47" s="6">
        <f>-FV(Solution!$C$7/12,1,-B47,E46)</f>
        <v>159070.01916612644</v>
      </c>
      <c r="F47" s="16"/>
      <c r="G47" s="4">
        <v>44</v>
      </c>
      <c r="H47" s="6">
        <f t="shared" si="0"/>
        <v>2000</v>
      </c>
      <c r="I47" s="6">
        <f t="shared" si="10"/>
        <v>329.98775848986406</v>
      </c>
      <c r="J47" s="6">
        <f t="shared" si="11"/>
        <v>1670.0122415101359</v>
      </c>
      <c r="K47" s="6">
        <f>-FV(Solution!$C$7/12,1,-H47,K46)</f>
        <v>130325.0911544191</v>
      </c>
      <c r="L47" s="21">
        <f>IF(I47&gt;=0,SUM($I$4:I47))</f>
        <v>18325.091154419104</v>
      </c>
      <c r="M47" s="35" t="b">
        <f t="shared" si="3"/>
        <v>0</v>
      </c>
      <c r="N47" s="4">
        <f t="shared" si="4"/>
        <v>44</v>
      </c>
      <c r="O47" s="13">
        <f>Q46*Solution!$C$22</f>
        <v>831.78354194571557</v>
      </c>
      <c r="P47" s="6">
        <f t="shared" si="1"/>
        <v>618.83671944401976</v>
      </c>
      <c r="Q47" s="6">
        <f t="shared" si="12"/>
        <v>43039.797358675518</v>
      </c>
      <c r="R47" s="4">
        <f t="shared" si="2"/>
        <v>44</v>
      </c>
      <c r="S47" s="16"/>
      <c r="T47" s="4">
        <f t="shared" si="6"/>
        <v>223</v>
      </c>
      <c r="U47" s="13">
        <f>W46*Solution!$C$22</f>
        <v>2666.4549799632473</v>
      </c>
      <c r="V47" s="6">
        <f>Solution!$C$10</f>
        <v>2000</v>
      </c>
      <c r="W47" s="6">
        <f t="shared" si="13"/>
        <v>137989.20397812562</v>
      </c>
      <c r="X47" s="4"/>
    </row>
    <row r="48" spans="1:24" x14ac:dyDescent="0.25">
      <c r="A48" s="4">
        <v>45</v>
      </c>
      <c r="B48" s="6">
        <f t="shared" si="7"/>
        <v>1381.1632805559802</v>
      </c>
      <c r="C48" s="6">
        <f t="shared" si="8"/>
        <v>397.67504791534338</v>
      </c>
      <c r="D48" s="6">
        <f t="shared" si="9"/>
        <v>983.48823264063685</v>
      </c>
      <c r="E48" s="6">
        <f>-FV(Solution!$C$7/12,1,-B48,E47)</f>
        <v>158086.5309334858</v>
      </c>
      <c r="F48" s="16"/>
      <c r="G48" s="4">
        <v>45</v>
      </c>
      <c r="H48" s="6">
        <f t="shared" si="0"/>
        <v>2000</v>
      </c>
      <c r="I48" s="6">
        <f t="shared" si="10"/>
        <v>325.81272788607748</v>
      </c>
      <c r="J48" s="6">
        <f t="shared" si="11"/>
        <v>1674.1872721139225</v>
      </c>
      <c r="K48" s="6">
        <f>-FV(Solution!$C$7/12,1,-H48,K47)</f>
        <v>128650.90388230518</v>
      </c>
      <c r="L48" s="21">
        <f>IF(I48&gt;=0,SUM($I$4:I48))</f>
        <v>18650.903882305181</v>
      </c>
      <c r="M48" s="35" t="b">
        <f t="shared" si="3"/>
        <v>0</v>
      </c>
      <c r="N48" s="4">
        <f t="shared" si="4"/>
        <v>45</v>
      </c>
      <c r="O48" s="13">
        <f>Q47*Solution!$C$22</f>
        <v>860.7959471735104</v>
      </c>
      <c r="P48" s="6">
        <f t="shared" si="1"/>
        <v>618.83671944401976</v>
      </c>
      <c r="Q48" s="6">
        <f t="shared" si="12"/>
        <v>44519.430025293048</v>
      </c>
      <c r="R48" s="4">
        <f t="shared" si="2"/>
        <v>45</v>
      </c>
      <c r="S48" s="16"/>
      <c r="T48" s="4">
        <f t="shared" si="6"/>
        <v>224</v>
      </c>
      <c r="U48" s="13">
        <f>W47*Solution!$C$22</f>
        <v>2759.7840795625125</v>
      </c>
      <c r="V48" s="6">
        <f>Solution!$C$10</f>
        <v>2000</v>
      </c>
      <c r="W48" s="6">
        <f t="shared" si="13"/>
        <v>142748.98805768814</v>
      </c>
      <c r="X48" s="4"/>
    </row>
    <row r="49" spans="1:24" x14ac:dyDescent="0.25">
      <c r="A49" s="4">
        <v>46</v>
      </c>
      <c r="B49" s="6">
        <f t="shared" si="7"/>
        <v>1381.1632805559802</v>
      </c>
      <c r="C49" s="6">
        <f t="shared" si="8"/>
        <v>395.21632733373735</v>
      </c>
      <c r="D49" s="6">
        <f t="shared" si="9"/>
        <v>985.94695322224288</v>
      </c>
      <c r="E49" s="6">
        <f>-FV(Solution!$C$7/12,1,-B49,E48)</f>
        <v>157100.58398026356</v>
      </c>
      <c r="F49" s="16"/>
      <c r="G49" s="4">
        <v>46</v>
      </c>
      <c r="H49" s="6">
        <f t="shared" si="0"/>
        <v>2000</v>
      </c>
      <c r="I49" s="6">
        <f t="shared" si="10"/>
        <v>321.62725970579777</v>
      </c>
      <c r="J49" s="6">
        <f t="shared" si="11"/>
        <v>1678.3727402942022</v>
      </c>
      <c r="K49" s="6">
        <f>-FV(Solution!$C$7/12,1,-H49,K48)</f>
        <v>126972.53114201098</v>
      </c>
      <c r="L49" s="21">
        <f>IF(I49&gt;=0,SUM($I$4:I49))</f>
        <v>18972.531142010979</v>
      </c>
      <c r="M49" s="35" t="b">
        <f t="shared" si="3"/>
        <v>0</v>
      </c>
      <c r="N49" s="4">
        <f t="shared" si="4"/>
        <v>46</v>
      </c>
      <c r="O49" s="13">
        <f>Q48*Solution!$C$22</f>
        <v>890.38860050586095</v>
      </c>
      <c r="P49" s="6">
        <f t="shared" si="1"/>
        <v>618.83671944401976</v>
      </c>
      <c r="Q49" s="6">
        <f t="shared" si="12"/>
        <v>46028.655345242929</v>
      </c>
      <c r="R49" s="4">
        <f t="shared" si="2"/>
        <v>46</v>
      </c>
      <c r="S49" s="16"/>
      <c r="T49" s="4">
        <f t="shared" si="6"/>
        <v>225</v>
      </c>
      <c r="U49" s="13">
        <f>W48*Solution!$C$22</f>
        <v>2854.9797611537629</v>
      </c>
      <c r="V49" s="6">
        <f>Solution!$C$10</f>
        <v>2000</v>
      </c>
      <c r="W49" s="6">
        <f t="shared" si="13"/>
        <v>147603.96781884189</v>
      </c>
      <c r="X49" s="4"/>
    </row>
    <row r="50" spans="1:24" x14ac:dyDescent="0.25">
      <c r="A50" s="4">
        <v>47</v>
      </c>
      <c r="B50" s="6">
        <f t="shared" si="7"/>
        <v>1381.1632805559802</v>
      </c>
      <c r="C50" s="6">
        <f t="shared" si="8"/>
        <v>392.75145995067032</v>
      </c>
      <c r="D50" s="6">
        <f t="shared" si="9"/>
        <v>988.41182060530991</v>
      </c>
      <c r="E50" s="6">
        <f>-FV(Solution!$C$7/12,1,-B50,E49)</f>
        <v>156112.17215965825</v>
      </c>
      <c r="F50" s="16"/>
      <c r="G50" s="4">
        <v>47</v>
      </c>
      <c r="H50" s="6">
        <f t="shared" si="0"/>
        <v>2000</v>
      </c>
      <c r="I50" s="6">
        <f t="shared" si="10"/>
        <v>317.43132785506896</v>
      </c>
      <c r="J50" s="6">
        <f t="shared" si="11"/>
        <v>1682.568672144931</v>
      </c>
      <c r="K50" s="6">
        <f>-FV(Solution!$C$7/12,1,-H50,K49)</f>
        <v>125289.96246986605</v>
      </c>
      <c r="L50" s="21">
        <f>IF(I50&gt;=0,SUM($I$4:I50))</f>
        <v>19289.962469866048</v>
      </c>
      <c r="M50" s="35" t="b">
        <f t="shared" si="3"/>
        <v>0</v>
      </c>
      <c r="N50" s="4">
        <f t="shared" si="4"/>
        <v>47</v>
      </c>
      <c r="O50" s="13">
        <f>Q49*Solution!$C$22</f>
        <v>920.57310690485861</v>
      </c>
      <c r="P50" s="6">
        <f t="shared" si="1"/>
        <v>618.83671944401976</v>
      </c>
      <c r="Q50" s="6">
        <f t="shared" si="12"/>
        <v>47568.065171591807</v>
      </c>
      <c r="R50" s="4">
        <f t="shared" si="2"/>
        <v>47</v>
      </c>
      <c r="S50" s="16"/>
      <c r="T50" s="4">
        <f t="shared" si="6"/>
        <v>226</v>
      </c>
      <c r="U50" s="13">
        <f>W49*Solution!$C$22</f>
        <v>2952.0793563768379</v>
      </c>
      <c r="V50" s="6">
        <f>Solution!$C$10</f>
        <v>2000</v>
      </c>
      <c r="W50" s="6">
        <f t="shared" si="13"/>
        <v>152556.04717521873</v>
      </c>
      <c r="X50" s="4"/>
    </row>
    <row r="51" spans="1:24" x14ac:dyDescent="0.25">
      <c r="A51" s="4">
        <v>48</v>
      </c>
      <c r="B51" s="6">
        <f t="shared" si="7"/>
        <v>1381.1632805559802</v>
      </c>
      <c r="C51" s="6">
        <f t="shared" si="8"/>
        <v>390.28043039917429</v>
      </c>
      <c r="D51" s="6">
        <f t="shared" si="9"/>
        <v>990.88285015680594</v>
      </c>
      <c r="E51" s="6">
        <f>-FV(Solution!$C$7/12,1,-B51,E50)</f>
        <v>155121.28930950144</v>
      </c>
      <c r="F51" s="16"/>
      <c r="G51" s="4">
        <v>48</v>
      </c>
      <c r="H51" s="6">
        <f t="shared" si="0"/>
        <v>2000</v>
      </c>
      <c r="I51" s="6">
        <f t="shared" si="10"/>
        <v>313.22490617469884</v>
      </c>
      <c r="J51" s="6">
        <f t="shared" si="11"/>
        <v>1686.7750938253012</v>
      </c>
      <c r="K51" s="6">
        <f>-FV(Solution!$C$7/12,1,-H51,K50)</f>
        <v>123603.18737604075</v>
      </c>
      <c r="L51" s="21">
        <f>IF(I51&gt;=0,SUM($I$4:I51))</f>
        <v>19603.187376040747</v>
      </c>
      <c r="M51" s="35" t="b">
        <f t="shared" si="3"/>
        <v>0</v>
      </c>
      <c r="N51" s="4">
        <f t="shared" si="4"/>
        <v>48</v>
      </c>
      <c r="O51" s="13">
        <f>Q50*Solution!$C$22</f>
        <v>951.36130343183618</v>
      </c>
      <c r="P51" s="6">
        <f t="shared" si="1"/>
        <v>618.83671944401976</v>
      </c>
      <c r="Q51" s="6">
        <f t="shared" si="12"/>
        <v>49138.263194467661</v>
      </c>
      <c r="R51" s="4">
        <f t="shared" si="2"/>
        <v>48</v>
      </c>
      <c r="S51" s="16"/>
      <c r="T51" s="4">
        <f t="shared" si="6"/>
        <v>227</v>
      </c>
      <c r="U51" s="13">
        <f>W50*Solution!$C$22</f>
        <v>3051.1209435043747</v>
      </c>
      <c r="V51" s="6">
        <f>Solution!$C$10</f>
        <v>2000</v>
      </c>
      <c r="W51" s="6">
        <f t="shared" si="13"/>
        <v>157607.16811872312</v>
      </c>
      <c r="X51" s="4"/>
    </row>
    <row r="52" spans="1:24" x14ac:dyDescent="0.25">
      <c r="A52" s="4">
        <v>49</v>
      </c>
      <c r="B52" s="6">
        <f t="shared" si="7"/>
        <v>1381.1632805559802</v>
      </c>
      <c r="C52" s="6">
        <f t="shared" si="8"/>
        <v>387.80322327377689</v>
      </c>
      <c r="D52" s="6">
        <f t="shared" si="9"/>
        <v>993.36005728220334</v>
      </c>
      <c r="E52" s="6">
        <f>-FV(Solution!$C$7/12,1,-B52,E51)</f>
        <v>154127.92925221924</v>
      </c>
      <c r="F52" s="16"/>
      <c r="G52" s="4">
        <v>49</v>
      </c>
      <c r="H52" s="6">
        <f t="shared" si="0"/>
        <v>2000</v>
      </c>
      <c r="I52" s="6">
        <f t="shared" si="10"/>
        <v>309.00796844014258</v>
      </c>
      <c r="J52" s="6">
        <f t="shared" si="11"/>
        <v>1690.9920315598574</v>
      </c>
      <c r="K52" s="6">
        <f>-FV(Solution!$C$7/12,1,-H52,K51)</f>
        <v>121912.19534448089</v>
      </c>
      <c r="L52" s="21">
        <f>IF(I52&gt;=0,SUM($I$4:I52))</f>
        <v>19912.19534448089</v>
      </c>
      <c r="M52" s="35" t="b">
        <f t="shared" si="3"/>
        <v>0</v>
      </c>
      <c r="N52" s="4">
        <f t="shared" si="4"/>
        <v>49</v>
      </c>
      <c r="O52" s="13">
        <f>Q51*Solution!$C$22</f>
        <v>982.76526388935326</v>
      </c>
      <c r="P52" s="6">
        <f t="shared" si="1"/>
        <v>618.83671944401976</v>
      </c>
      <c r="Q52" s="6">
        <f t="shared" si="12"/>
        <v>50739.865177801039</v>
      </c>
      <c r="R52" s="4">
        <f t="shared" si="2"/>
        <v>49</v>
      </c>
      <c r="S52" s="16"/>
      <c r="T52" s="4">
        <f t="shared" si="6"/>
        <v>228</v>
      </c>
      <c r="U52" s="13">
        <f>W51*Solution!$C$22</f>
        <v>3152.1433623744624</v>
      </c>
      <c r="V52" s="6">
        <f>Solution!$C$10</f>
        <v>2000</v>
      </c>
      <c r="W52" s="6">
        <f t="shared" si="13"/>
        <v>162759.31148109757</v>
      </c>
      <c r="X52" s="4"/>
    </row>
    <row r="53" spans="1:24" x14ac:dyDescent="0.25">
      <c r="A53" s="4">
        <v>50</v>
      </c>
      <c r="B53" s="6">
        <f t="shared" si="7"/>
        <v>1381.1632805559802</v>
      </c>
      <c r="C53" s="6">
        <f t="shared" si="8"/>
        <v>385.3198231305596</v>
      </c>
      <c r="D53" s="6">
        <f t="shared" si="9"/>
        <v>995.84345742542064</v>
      </c>
      <c r="E53" s="6">
        <f>-FV(Solution!$C$7/12,1,-B53,E52)</f>
        <v>153132.08579479382</v>
      </c>
      <c r="F53" s="16"/>
      <c r="G53" s="4">
        <v>50</v>
      </c>
      <c r="H53" s="6">
        <f t="shared" si="0"/>
        <v>2000</v>
      </c>
      <c r="I53" s="6">
        <f t="shared" si="10"/>
        <v>304.78048836124071</v>
      </c>
      <c r="J53" s="6">
        <f t="shared" si="11"/>
        <v>1695.2195116387593</v>
      </c>
      <c r="K53" s="6">
        <f>-FV(Solution!$C$7/12,1,-H53,K52)</f>
        <v>120216.97583284213</v>
      </c>
      <c r="L53" s="21">
        <f>IF(I53&gt;=0,SUM($I$4:I53))</f>
        <v>20216.97583284213</v>
      </c>
      <c r="M53" s="35" t="b">
        <f t="shared" si="3"/>
        <v>0</v>
      </c>
      <c r="N53" s="4">
        <f t="shared" si="4"/>
        <v>50</v>
      </c>
      <c r="O53" s="13">
        <f>Q52*Solution!$C$22</f>
        <v>1014.7973035560208</v>
      </c>
      <c r="P53" s="6">
        <f t="shared" si="1"/>
        <v>618.83671944401976</v>
      </c>
      <c r="Q53" s="6">
        <f t="shared" si="12"/>
        <v>52373.499200801081</v>
      </c>
      <c r="R53" s="4">
        <f t="shared" si="2"/>
        <v>50</v>
      </c>
      <c r="S53" s="16"/>
      <c r="T53" s="4">
        <f t="shared" si="6"/>
        <v>229</v>
      </c>
      <c r="U53" s="13">
        <f>W52*Solution!$C$22</f>
        <v>3255.1862296219515</v>
      </c>
      <c r="V53" s="6">
        <f>Solution!$C$10</f>
        <v>2000</v>
      </c>
      <c r="W53" s="6">
        <f t="shared" si="13"/>
        <v>168014.49771071953</v>
      </c>
      <c r="X53" s="4"/>
    </row>
    <row r="54" spans="1:24" x14ac:dyDescent="0.25">
      <c r="A54" s="4">
        <v>51</v>
      </c>
      <c r="B54" s="6">
        <f t="shared" si="7"/>
        <v>1381.1632805559802</v>
      </c>
      <c r="C54" s="6">
        <f t="shared" si="8"/>
        <v>382.8302144870122</v>
      </c>
      <c r="D54" s="6">
        <f t="shared" si="9"/>
        <v>998.33306606896804</v>
      </c>
      <c r="E54" s="6">
        <f>-FV(Solution!$C$7/12,1,-B54,E53)</f>
        <v>152133.75272872485</v>
      </c>
      <c r="F54" s="16"/>
      <c r="G54" s="4">
        <v>51</v>
      </c>
      <c r="H54" s="6">
        <f t="shared" si="0"/>
        <v>2000</v>
      </c>
      <c r="I54" s="6">
        <f t="shared" si="10"/>
        <v>300.54243958214647</v>
      </c>
      <c r="J54" s="6">
        <f t="shared" si="11"/>
        <v>1699.4575604178535</v>
      </c>
      <c r="K54" s="6">
        <f>-FV(Solution!$C$7/12,1,-H54,K53)</f>
        <v>118517.51827242428</v>
      </c>
      <c r="L54" s="21">
        <f>IF(I54&gt;=0,SUM($I$4:I54))</f>
        <v>20517.518272424277</v>
      </c>
      <c r="M54" s="35" t="b">
        <f t="shared" si="3"/>
        <v>0</v>
      </c>
      <c r="N54" s="4">
        <f t="shared" si="4"/>
        <v>51</v>
      </c>
      <c r="O54" s="13">
        <f>Q53*Solution!$C$22</f>
        <v>1047.4699840160217</v>
      </c>
      <c r="P54" s="6">
        <f t="shared" si="1"/>
        <v>618.83671944401976</v>
      </c>
      <c r="Q54" s="6">
        <f t="shared" si="12"/>
        <v>54039.805904261128</v>
      </c>
      <c r="R54" s="4">
        <f t="shared" si="2"/>
        <v>51</v>
      </c>
      <c r="S54" s="16"/>
      <c r="T54" s="4">
        <f t="shared" si="6"/>
        <v>230</v>
      </c>
      <c r="U54" s="13">
        <f>W53*Solution!$C$22</f>
        <v>3360.2899542143905</v>
      </c>
      <c r="V54" s="6">
        <f>Solution!$C$10</f>
        <v>2000</v>
      </c>
      <c r="W54" s="6">
        <f t="shared" si="13"/>
        <v>173374.78766493392</v>
      </c>
      <c r="X54" s="4"/>
    </row>
    <row r="55" spans="1:24" x14ac:dyDescent="0.25">
      <c r="A55" s="4">
        <v>52</v>
      </c>
      <c r="B55" s="6">
        <f t="shared" si="7"/>
        <v>1381.1632805559802</v>
      </c>
      <c r="C55" s="6">
        <f t="shared" si="8"/>
        <v>380.33438182182908</v>
      </c>
      <c r="D55" s="6">
        <f t="shared" si="9"/>
        <v>1000.8288987341512</v>
      </c>
      <c r="E55" s="6">
        <f>-FV(Solution!$C$7/12,1,-B55,E54)</f>
        <v>151132.9238299907</v>
      </c>
      <c r="F55" s="16"/>
      <c r="G55" s="4">
        <v>52</v>
      </c>
      <c r="H55" s="6">
        <f t="shared" si="0"/>
        <v>2000</v>
      </c>
      <c r="I55" s="6">
        <f t="shared" si="10"/>
        <v>296.29379568109289</v>
      </c>
      <c r="J55" s="6">
        <f t="shared" si="11"/>
        <v>1703.7062043189071</v>
      </c>
      <c r="K55" s="6">
        <f>-FV(Solution!$C$7/12,1,-H55,K54)</f>
        <v>116813.81206810537</v>
      </c>
      <c r="L55" s="21">
        <f>IF(I55&gt;=0,SUM($I$4:I55))</f>
        <v>20813.81206810537</v>
      </c>
      <c r="M55" s="35" t="b">
        <f t="shared" si="3"/>
        <v>0</v>
      </c>
      <c r="N55" s="4">
        <f t="shared" si="4"/>
        <v>52</v>
      </c>
      <c r="O55" s="13">
        <f>Q54*Solution!$C$22</f>
        <v>1080.7961180852226</v>
      </c>
      <c r="P55" s="6">
        <f t="shared" si="1"/>
        <v>618.83671944401976</v>
      </c>
      <c r="Q55" s="6">
        <f t="shared" si="12"/>
        <v>55739.438741790371</v>
      </c>
      <c r="R55" s="4">
        <f t="shared" si="2"/>
        <v>52</v>
      </c>
      <c r="S55" s="16"/>
      <c r="T55" s="4">
        <f t="shared" si="6"/>
        <v>231</v>
      </c>
      <c r="U55" s="13">
        <f>W54*Solution!$C$22</f>
        <v>3467.4957532986782</v>
      </c>
      <c r="V55" s="6">
        <f>Solution!$C$10</f>
        <v>2000</v>
      </c>
      <c r="W55" s="6">
        <f t="shared" si="13"/>
        <v>178842.2834182326</v>
      </c>
      <c r="X55" s="4"/>
    </row>
    <row r="56" spans="1:24" x14ac:dyDescent="0.25">
      <c r="A56" s="4">
        <v>53</v>
      </c>
      <c r="B56" s="6">
        <f t="shared" si="7"/>
        <v>1381.1632805559802</v>
      </c>
      <c r="C56" s="6">
        <f t="shared" si="8"/>
        <v>377.83230957499654</v>
      </c>
      <c r="D56" s="6">
        <f t="shared" si="9"/>
        <v>1003.3309709809837</v>
      </c>
      <c r="E56" s="6">
        <f>-FV(Solution!$C$7/12,1,-B56,E55)</f>
        <v>150129.59285900972</v>
      </c>
      <c r="F56" s="16"/>
      <c r="G56" s="4">
        <v>53</v>
      </c>
      <c r="H56" s="6">
        <f t="shared" si="0"/>
        <v>2000</v>
      </c>
      <c r="I56" s="6">
        <f t="shared" si="10"/>
        <v>292.03453017030552</v>
      </c>
      <c r="J56" s="6">
        <f t="shared" si="11"/>
        <v>1707.9654698296945</v>
      </c>
      <c r="K56" s="6">
        <f>-FV(Solution!$C$7/12,1,-H56,K55)</f>
        <v>115105.84659827568</v>
      </c>
      <c r="L56" s="21">
        <f>IF(I56&gt;=0,SUM($I$4:I56))</f>
        <v>21105.846598275675</v>
      </c>
      <c r="M56" s="35" t="b">
        <f t="shared" si="3"/>
        <v>0</v>
      </c>
      <c r="N56" s="4">
        <f t="shared" si="4"/>
        <v>53</v>
      </c>
      <c r="O56" s="13">
        <f>Q55*Solution!$C$22</f>
        <v>1114.7887748358075</v>
      </c>
      <c r="P56" s="6">
        <f t="shared" si="1"/>
        <v>618.83671944401976</v>
      </c>
      <c r="Q56" s="6">
        <f t="shared" si="12"/>
        <v>57473.064236070197</v>
      </c>
      <c r="R56" s="4">
        <f t="shared" si="2"/>
        <v>53</v>
      </c>
      <c r="S56" s="16"/>
      <c r="T56" s="4">
        <f t="shared" si="6"/>
        <v>232</v>
      </c>
      <c r="U56" s="13">
        <f>W55*Solution!$C$22</f>
        <v>3576.8456683646523</v>
      </c>
      <c r="V56" s="6">
        <f>Solution!$C$10</f>
        <v>2000</v>
      </c>
      <c r="W56" s="6">
        <f t="shared" si="13"/>
        <v>184419.12908659727</v>
      </c>
      <c r="X56" s="4"/>
    </row>
    <row r="57" spans="1:24" x14ac:dyDescent="0.25">
      <c r="A57" s="4">
        <v>54</v>
      </c>
      <c r="B57" s="6">
        <f t="shared" si="7"/>
        <v>1381.1632805559802</v>
      </c>
      <c r="C57" s="6">
        <f t="shared" si="8"/>
        <v>375.32398214755995</v>
      </c>
      <c r="D57" s="6">
        <f t="shared" si="9"/>
        <v>1005.8392984084203</v>
      </c>
      <c r="E57" s="6">
        <f>-FV(Solution!$C$7/12,1,-B57,E56)</f>
        <v>149123.7535606013</v>
      </c>
      <c r="F57" s="16"/>
      <c r="G57" s="4">
        <v>54</v>
      </c>
      <c r="H57" s="6">
        <f t="shared" si="0"/>
        <v>2000</v>
      </c>
      <c r="I57" s="6">
        <f t="shared" si="10"/>
        <v>287.76461649572593</v>
      </c>
      <c r="J57" s="6">
        <f t="shared" si="11"/>
        <v>1712.2353835042741</v>
      </c>
      <c r="K57" s="6">
        <f>-FV(Solution!$C$7/12,1,-H57,K56)</f>
        <v>113393.6112147714</v>
      </c>
      <c r="L57" s="21">
        <f>IF(I57&gt;=0,SUM($I$4:I57))</f>
        <v>21393.611214771401</v>
      </c>
      <c r="M57" s="35" t="b">
        <f t="shared" si="3"/>
        <v>0</v>
      </c>
      <c r="N57" s="4">
        <f t="shared" si="4"/>
        <v>54</v>
      </c>
      <c r="O57" s="13">
        <f>Q56*Solution!$C$22</f>
        <v>1149.4612847214039</v>
      </c>
      <c r="P57" s="6">
        <f t="shared" si="1"/>
        <v>618.83671944401976</v>
      </c>
      <c r="Q57" s="6">
        <f t="shared" si="12"/>
        <v>59241.36224023562</v>
      </c>
      <c r="R57" s="4">
        <f t="shared" si="2"/>
        <v>54</v>
      </c>
      <c r="S57" s="16"/>
      <c r="T57" s="4">
        <f t="shared" si="6"/>
        <v>233</v>
      </c>
      <c r="U57" s="13">
        <f>W56*Solution!$C$22</f>
        <v>3688.3825817319453</v>
      </c>
      <c r="V57" s="6">
        <f>Solution!$C$10</f>
        <v>2000</v>
      </c>
      <c r="W57" s="6">
        <f t="shared" si="13"/>
        <v>190107.51166832921</v>
      </c>
      <c r="X57" s="4"/>
    </row>
    <row r="58" spans="1:24" x14ac:dyDescent="0.25">
      <c r="A58" s="4">
        <v>55</v>
      </c>
      <c r="B58" s="6">
        <f t="shared" si="7"/>
        <v>1381.1632805559802</v>
      </c>
      <c r="C58" s="6">
        <f t="shared" si="8"/>
        <v>372.80938390153642</v>
      </c>
      <c r="D58" s="6">
        <f t="shared" si="9"/>
        <v>1008.3538966544438</v>
      </c>
      <c r="E58" s="6">
        <f>-FV(Solution!$C$7/12,1,-B58,E57)</f>
        <v>148115.39966394685</v>
      </c>
      <c r="F58" s="16"/>
      <c r="G58" s="4">
        <v>55</v>
      </c>
      <c r="H58" s="6">
        <f t="shared" si="0"/>
        <v>2000</v>
      </c>
      <c r="I58" s="6">
        <f t="shared" si="10"/>
        <v>283.48402803696808</v>
      </c>
      <c r="J58" s="6">
        <f t="shared" si="11"/>
        <v>1716.5159719630319</v>
      </c>
      <c r="K58" s="6">
        <f>-FV(Solution!$C$7/12,1,-H58,K57)</f>
        <v>111677.09524280837</v>
      </c>
      <c r="L58" s="21">
        <f>IF(I58&gt;=0,SUM($I$4:I58))</f>
        <v>21677.095242808369</v>
      </c>
      <c r="M58" s="35" t="b">
        <f t="shared" si="3"/>
        <v>0</v>
      </c>
      <c r="N58" s="4">
        <f t="shared" si="4"/>
        <v>55</v>
      </c>
      <c r="O58" s="13">
        <f>Q57*Solution!$C$22</f>
        <v>1184.8272448047123</v>
      </c>
      <c r="P58" s="6">
        <f t="shared" si="1"/>
        <v>618.83671944401976</v>
      </c>
      <c r="Q58" s="6">
        <f t="shared" si="12"/>
        <v>61045.026204484355</v>
      </c>
      <c r="R58" s="4">
        <f t="shared" si="2"/>
        <v>55</v>
      </c>
      <c r="S58" s="16"/>
      <c r="T58" s="4">
        <f t="shared" si="6"/>
        <v>234</v>
      </c>
      <c r="U58" s="13">
        <f>W57*Solution!$C$22</f>
        <v>3802.1502333665844</v>
      </c>
      <c r="V58" s="6">
        <f>Solution!$C$10</f>
        <v>2000</v>
      </c>
      <c r="W58" s="6">
        <f t="shared" si="13"/>
        <v>195909.6619016958</v>
      </c>
      <c r="X58" s="4"/>
    </row>
    <row r="59" spans="1:24" x14ac:dyDescent="0.25">
      <c r="A59" s="4">
        <v>56</v>
      </c>
      <c r="B59" s="6">
        <f t="shared" si="7"/>
        <v>1381.1632805559802</v>
      </c>
      <c r="C59" s="6">
        <f t="shared" si="8"/>
        <v>370.28849915988576</v>
      </c>
      <c r="D59" s="6">
        <f t="shared" si="9"/>
        <v>1010.8747813960945</v>
      </c>
      <c r="E59" s="6">
        <f>-FV(Solution!$C$7/12,1,-B59,E58)</f>
        <v>147104.52488255076</v>
      </c>
      <c r="F59" s="16"/>
      <c r="G59" s="4">
        <v>56</v>
      </c>
      <c r="H59" s="6">
        <f t="shared" si="0"/>
        <v>2000</v>
      </c>
      <c r="I59" s="6">
        <f t="shared" si="10"/>
        <v>279.19273810705636</v>
      </c>
      <c r="J59" s="6">
        <f t="shared" si="11"/>
        <v>1720.8072618929436</v>
      </c>
      <c r="K59" s="6">
        <f>-FV(Solution!$C$7/12,1,-H59,K58)</f>
        <v>109956.28798091543</v>
      </c>
      <c r="L59" s="21">
        <f>IF(I59&gt;=0,SUM($I$4:I59))</f>
        <v>21956.287980915426</v>
      </c>
      <c r="M59" s="35" t="b">
        <f t="shared" si="3"/>
        <v>0</v>
      </c>
      <c r="N59" s="4">
        <f t="shared" si="4"/>
        <v>56</v>
      </c>
      <c r="O59" s="13">
        <f>Q58*Solution!$C$22</f>
        <v>1220.9005240896872</v>
      </c>
      <c r="P59" s="6">
        <f t="shared" si="1"/>
        <v>618.83671944401976</v>
      </c>
      <c r="Q59" s="6">
        <f t="shared" si="12"/>
        <v>62884.763448018064</v>
      </c>
      <c r="R59" s="4">
        <f t="shared" si="2"/>
        <v>56</v>
      </c>
      <c r="S59" s="16"/>
      <c r="T59" s="4">
        <f t="shared" si="6"/>
        <v>235</v>
      </c>
      <c r="U59" s="13">
        <f>W58*Solution!$C$22</f>
        <v>3918.1932380339163</v>
      </c>
      <c r="V59" s="6">
        <f>Solution!$C$10</f>
        <v>2000</v>
      </c>
      <c r="W59" s="6">
        <f t="shared" si="13"/>
        <v>201827.85513972971</v>
      </c>
      <c r="X59" s="4"/>
    </row>
    <row r="60" spans="1:24" x14ac:dyDescent="0.25">
      <c r="A60" s="4">
        <v>57</v>
      </c>
      <c r="B60" s="6">
        <f t="shared" si="7"/>
        <v>1381.1632805559802</v>
      </c>
      <c r="C60" s="6">
        <f t="shared" si="8"/>
        <v>367.761312206394</v>
      </c>
      <c r="D60" s="6">
        <f t="shared" si="9"/>
        <v>1013.4019683495862</v>
      </c>
      <c r="E60" s="6">
        <f>-FV(Solution!$C$7/12,1,-B60,E59)</f>
        <v>146091.12291420117</v>
      </c>
      <c r="F60" s="16"/>
      <c r="G60" s="4">
        <v>57</v>
      </c>
      <c r="H60" s="6">
        <f t="shared" si="0"/>
        <v>2000</v>
      </c>
      <c r="I60" s="6">
        <f t="shared" si="10"/>
        <v>274.89071995232371</v>
      </c>
      <c r="J60" s="6">
        <f t="shared" si="11"/>
        <v>1725.1092800476763</v>
      </c>
      <c r="K60" s="6">
        <f>-FV(Solution!$C$7/12,1,-H60,K59)</f>
        <v>108231.17870086775</v>
      </c>
      <c r="L60" s="21">
        <f>IF(I60&gt;=0,SUM($I$4:I60))</f>
        <v>22231.178700867749</v>
      </c>
      <c r="M60" s="35" t="b">
        <f t="shared" si="3"/>
        <v>0</v>
      </c>
      <c r="N60" s="4">
        <f t="shared" si="4"/>
        <v>57</v>
      </c>
      <c r="O60" s="13">
        <f>Q59*Solution!$C$22</f>
        <v>1257.6952689603613</v>
      </c>
      <c r="P60" s="6">
        <f t="shared" si="1"/>
        <v>618.83671944401976</v>
      </c>
      <c r="Q60" s="6">
        <f t="shared" si="12"/>
        <v>64761.29543642245</v>
      </c>
      <c r="R60" s="4">
        <f t="shared" si="2"/>
        <v>57</v>
      </c>
      <c r="S60" s="16"/>
      <c r="T60" s="4">
        <f t="shared" si="6"/>
        <v>236</v>
      </c>
      <c r="U60" s="13">
        <f>W59*Solution!$C$22</f>
        <v>4036.5571027945944</v>
      </c>
      <c r="V60" s="6">
        <f>Solution!$C$10</f>
        <v>2000</v>
      </c>
      <c r="W60" s="6">
        <f t="shared" si="13"/>
        <v>207864.4122425243</v>
      </c>
      <c r="X60" s="4"/>
    </row>
    <row r="61" spans="1:24" x14ac:dyDescent="0.25">
      <c r="A61" s="4">
        <v>58</v>
      </c>
      <c r="B61" s="6">
        <f t="shared" si="7"/>
        <v>1381.1632805559802</v>
      </c>
      <c r="C61" s="6">
        <f t="shared" si="8"/>
        <v>365.22780728552789</v>
      </c>
      <c r="D61" s="6">
        <f t="shared" si="9"/>
        <v>1015.9354732704523</v>
      </c>
      <c r="E61" s="6">
        <f>-FV(Solution!$C$7/12,1,-B61,E60)</f>
        <v>145075.18744093072</v>
      </c>
      <c r="F61" s="16"/>
      <c r="G61" s="4">
        <v>58</v>
      </c>
      <c r="H61" s="6">
        <f t="shared" si="0"/>
        <v>2000</v>
      </c>
      <c r="I61" s="6">
        <f t="shared" si="10"/>
        <v>270.57794675220794</v>
      </c>
      <c r="J61" s="6">
        <f t="shared" si="11"/>
        <v>1729.4220532477921</v>
      </c>
      <c r="K61" s="6">
        <f>-FV(Solution!$C$7/12,1,-H61,K60)</f>
        <v>106501.75664761996</v>
      </c>
      <c r="L61" s="21">
        <f>IF(I61&gt;=0,SUM($I$4:I61))</f>
        <v>22501.756647619957</v>
      </c>
      <c r="M61" s="35" t="b">
        <f t="shared" si="3"/>
        <v>0</v>
      </c>
      <c r="N61" s="4">
        <f t="shared" si="4"/>
        <v>58</v>
      </c>
      <c r="O61" s="13">
        <f>Q60*Solution!$C$22</f>
        <v>1295.225908728449</v>
      </c>
      <c r="P61" s="6">
        <f t="shared" si="1"/>
        <v>618.83671944401976</v>
      </c>
      <c r="Q61" s="6">
        <f t="shared" si="12"/>
        <v>66675.358064594926</v>
      </c>
      <c r="R61" s="4">
        <f t="shared" si="2"/>
        <v>58</v>
      </c>
      <c r="S61" s="16"/>
      <c r="T61" s="4">
        <f t="shared" si="6"/>
        <v>237</v>
      </c>
      <c r="U61" s="13">
        <f>W60*Solution!$C$22</f>
        <v>4157.2882448504861</v>
      </c>
      <c r="V61" s="6">
        <f>Solution!$C$10</f>
        <v>2000</v>
      </c>
      <c r="W61" s="6">
        <f t="shared" si="13"/>
        <v>214021.70048737479</v>
      </c>
      <c r="X61" s="4"/>
    </row>
    <row r="62" spans="1:24" x14ac:dyDescent="0.25">
      <c r="A62" s="4">
        <v>59</v>
      </c>
      <c r="B62" s="6">
        <f t="shared" si="7"/>
        <v>1381.1632805559802</v>
      </c>
      <c r="C62" s="6">
        <f t="shared" si="8"/>
        <v>362.68796860234761</v>
      </c>
      <c r="D62" s="6">
        <f t="shared" si="9"/>
        <v>1018.4753119536326</v>
      </c>
      <c r="E62" s="6">
        <f>-FV(Solution!$C$7/12,1,-B62,E61)</f>
        <v>144056.71212897709</v>
      </c>
      <c r="F62" s="16"/>
      <c r="G62" s="4">
        <v>59</v>
      </c>
      <c r="H62" s="6">
        <f t="shared" si="0"/>
        <v>2000</v>
      </c>
      <c r="I62" s="6">
        <f t="shared" si="10"/>
        <v>266.25439161909162</v>
      </c>
      <c r="J62" s="6">
        <f t="shared" si="11"/>
        <v>1733.7456083809084</v>
      </c>
      <c r="K62" s="6">
        <f>-FV(Solution!$C$7/12,1,-H62,K61)</f>
        <v>104768.01103923905</v>
      </c>
      <c r="L62" s="21">
        <f>IF(I62&gt;=0,SUM($I$4:I62))</f>
        <v>22768.011039239049</v>
      </c>
      <c r="M62" s="35" t="b">
        <f t="shared" si="3"/>
        <v>0</v>
      </c>
      <c r="N62" s="4">
        <f t="shared" si="4"/>
        <v>59</v>
      </c>
      <c r="O62" s="13">
        <f>Q61*Solution!$C$22</f>
        <v>1333.5071612918985</v>
      </c>
      <c r="P62" s="6">
        <f t="shared" si="1"/>
        <v>618.83671944401976</v>
      </c>
      <c r="Q62" s="6">
        <f t="shared" si="12"/>
        <v>68627.701945330846</v>
      </c>
      <c r="R62" s="4">
        <f t="shared" si="2"/>
        <v>59</v>
      </c>
      <c r="S62" s="16"/>
      <c r="T62" s="4">
        <f t="shared" si="6"/>
        <v>238</v>
      </c>
      <c r="U62" s="13">
        <f>W61*Solution!$C$22</f>
        <v>4280.434009747496</v>
      </c>
      <c r="V62" s="6">
        <f>Solution!$C$10</f>
        <v>2000</v>
      </c>
      <c r="W62" s="6">
        <f t="shared" si="13"/>
        <v>220302.13449712229</v>
      </c>
      <c r="X62" s="4"/>
    </row>
    <row r="63" spans="1:24" x14ac:dyDescent="0.25">
      <c r="A63" s="4">
        <v>60</v>
      </c>
      <c r="B63" s="6">
        <f t="shared" si="7"/>
        <v>1381.1632805559802</v>
      </c>
      <c r="C63" s="6">
        <f t="shared" si="8"/>
        <v>360.14178032247764</v>
      </c>
      <c r="D63" s="6">
        <f t="shared" si="9"/>
        <v>1021.0215002335026</v>
      </c>
      <c r="E63" s="6">
        <f>-FV(Solution!$C$7/12,1,-B63,E62)</f>
        <v>143035.69062874358</v>
      </c>
      <c r="F63" s="16"/>
      <c r="G63" s="4">
        <v>60</v>
      </c>
      <c r="H63" s="6">
        <f t="shared" si="0"/>
        <v>2000</v>
      </c>
      <c r="I63" s="6">
        <f t="shared" si="10"/>
        <v>261.92002759814204</v>
      </c>
      <c r="J63" s="6">
        <f t="shared" si="11"/>
        <v>1738.079972401858</v>
      </c>
      <c r="K63" s="6">
        <f>-FV(Solution!$C$7/12,1,-H63,K62)</f>
        <v>103029.93106683719</v>
      </c>
      <c r="L63" s="21">
        <f>IF(I63&gt;=0,SUM($I$4:I63))</f>
        <v>23029.931066837191</v>
      </c>
      <c r="M63" s="35" t="b">
        <f t="shared" si="3"/>
        <v>0</v>
      </c>
      <c r="N63" s="4">
        <f t="shared" si="4"/>
        <v>60</v>
      </c>
      <c r="O63" s="13">
        <f>Q62*Solution!$C$22</f>
        <v>1372.5540389066171</v>
      </c>
      <c r="P63" s="6">
        <f t="shared" si="1"/>
        <v>618.83671944401976</v>
      </c>
      <c r="Q63" s="6">
        <f t="shared" si="12"/>
        <v>70619.092703681483</v>
      </c>
      <c r="R63" s="4">
        <f t="shared" si="2"/>
        <v>60</v>
      </c>
      <c r="S63" s="16"/>
      <c r="T63" s="4">
        <f t="shared" si="6"/>
        <v>239</v>
      </c>
      <c r="U63" s="13">
        <f>W62*Solution!$C$22</f>
        <v>4406.0426899424456</v>
      </c>
      <c r="V63" s="6">
        <f>Solution!$C$10</f>
        <v>2000</v>
      </c>
      <c r="W63" s="6">
        <f t="shared" si="13"/>
        <v>226708.17718706472</v>
      </c>
      <c r="X63" s="4"/>
    </row>
    <row r="64" spans="1:24" x14ac:dyDescent="0.25">
      <c r="A64" s="4">
        <v>61</v>
      </c>
      <c r="B64" s="6">
        <f t="shared" si="7"/>
        <v>1381.1632805559802</v>
      </c>
      <c r="C64" s="6">
        <f t="shared" si="8"/>
        <v>357.58922657187395</v>
      </c>
      <c r="D64" s="6">
        <f t="shared" si="9"/>
        <v>1023.5740539841063</v>
      </c>
      <c r="E64" s="6">
        <f>-FV(Solution!$C$7/12,1,-B64,E63)</f>
        <v>142012.11657475948</v>
      </c>
      <c r="F64" s="16"/>
      <c r="G64" s="4">
        <v>61</v>
      </c>
      <c r="H64" s="6">
        <f t="shared" si="0"/>
        <v>2000</v>
      </c>
      <c r="I64" s="6">
        <f t="shared" si="10"/>
        <v>257.57482766713656</v>
      </c>
      <c r="J64" s="6">
        <f t="shared" si="11"/>
        <v>1742.4251723328634</v>
      </c>
      <c r="K64" s="6">
        <f>-FV(Solution!$C$7/12,1,-H64,K63)</f>
        <v>101287.50589450433</v>
      </c>
      <c r="L64" s="21">
        <f>IF(I64&gt;=0,SUM($I$4:I64))</f>
        <v>23287.505894504327</v>
      </c>
      <c r="M64" s="35" t="b">
        <f t="shared" si="3"/>
        <v>0</v>
      </c>
      <c r="N64" s="4">
        <f t="shared" si="4"/>
        <v>61</v>
      </c>
      <c r="O64" s="13">
        <f>Q63*Solution!$C$22</f>
        <v>1412.3818540736297</v>
      </c>
      <c r="P64" s="6">
        <f t="shared" si="1"/>
        <v>618.83671944401976</v>
      </c>
      <c r="Q64" s="6">
        <f t="shared" si="12"/>
        <v>72650.311277199129</v>
      </c>
      <c r="R64" s="4">
        <f t="shared" si="2"/>
        <v>61</v>
      </c>
      <c r="S64" s="16"/>
      <c r="T64" s="4">
        <f t="shared" si="6"/>
        <v>240</v>
      </c>
      <c r="U64" s="13">
        <f>W63*Solution!$C$22</f>
        <v>4534.1635437412942</v>
      </c>
      <c r="V64" s="6">
        <f>Solution!$C$10</f>
        <v>2000</v>
      </c>
      <c r="W64" s="6">
        <f t="shared" si="13"/>
        <v>233242.34073080603</v>
      </c>
      <c r="X64" s="4"/>
    </row>
    <row r="65" spans="1:24" x14ac:dyDescent="0.25">
      <c r="A65" s="4">
        <v>62</v>
      </c>
      <c r="B65" s="6">
        <f t="shared" si="7"/>
        <v>1381.1632805559802</v>
      </c>
      <c r="C65" s="6">
        <f t="shared" si="8"/>
        <v>355.03029143691128</v>
      </c>
      <c r="D65" s="6">
        <f t="shared" si="9"/>
        <v>1026.132989119069</v>
      </c>
      <c r="E65" s="6">
        <f>-FV(Solution!$C$7/12,1,-B65,E64)</f>
        <v>140985.98358564041</v>
      </c>
      <c r="F65" s="16"/>
      <c r="G65" s="4">
        <v>62</v>
      </c>
      <c r="H65" s="6">
        <f t="shared" si="0"/>
        <v>2000</v>
      </c>
      <c r="I65" s="6">
        <f t="shared" si="10"/>
        <v>253.21876473630255</v>
      </c>
      <c r="J65" s="6">
        <f t="shared" si="11"/>
        <v>1746.7812352636975</v>
      </c>
      <c r="K65" s="6">
        <f>-FV(Solution!$C$7/12,1,-H65,K64)</f>
        <v>99540.72465924063</v>
      </c>
      <c r="L65" s="21">
        <f>IF(I65&gt;=0,SUM($I$4:I65))</f>
        <v>23540.72465924063</v>
      </c>
      <c r="M65" s="35" t="b">
        <f t="shared" si="3"/>
        <v>0</v>
      </c>
      <c r="N65" s="4">
        <f t="shared" si="4"/>
        <v>62</v>
      </c>
      <c r="O65" s="13">
        <f>Q64*Solution!$C$22</f>
        <v>1453.0062255439825</v>
      </c>
      <c r="P65" s="6">
        <f t="shared" si="1"/>
        <v>618.83671944401976</v>
      </c>
      <c r="Q65" s="6">
        <f t="shared" si="12"/>
        <v>74722.154222187135</v>
      </c>
      <c r="R65" s="4">
        <f t="shared" si="2"/>
        <v>62</v>
      </c>
      <c r="S65" s="16"/>
      <c r="T65" s="4">
        <f t="shared" si="6"/>
        <v>241</v>
      </c>
      <c r="U65" s="13">
        <f>W64*Solution!$C$22</f>
        <v>4664.8468146161204</v>
      </c>
      <c r="V65" s="6">
        <f>Solution!$C$10</f>
        <v>2000</v>
      </c>
      <c r="W65" s="6">
        <f t="shared" si="13"/>
        <v>239907.18754542214</v>
      </c>
      <c r="X65" s="4"/>
    </row>
    <row r="66" spans="1:24" x14ac:dyDescent="0.25">
      <c r="A66" s="4">
        <v>63</v>
      </c>
      <c r="B66" s="6">
        <f t="shared" si="7"/>
        <v>1381.1632805559802</v>
      </c>
      <c r="C66" s="6">
        <f t="shared" si="8"/>
        <v>352.46495896412125</v>
      </c>
      <c r="D66" s="6">
        <f t="shared" si="9"/>
        <v>1028.698321591859</v>
      </c>
      <c r="E66" s="6">
        <f>-FV(Solution!$C$7/12,1,-B66,E65)</f>
        <v>139957.28526404855</v>
      </c>
      <c r="F66" s="16"/>
      <c r="G66" s="4">
        <v>63</v>
      </c>
      <c r="H66" s="6">
        <f t="shared" si="0"/>
        <v>2000</v>
      </c>
      <c r="I66" s="6">
        <f t="shared" si="10"/>
        <v>248.85181164814276</v>
      </c>
      <c r="J66" s="6">
        <f t="shared" si="11"/>
        <v>1751.1481883518572</v>
      </c>
      <c r="K66" s="6">
        <f>-FV(Solution!$C$7/12,1,-H66,K65)</f>
        <v>97789.576470888773</v>
      </c>
      <c r="L66" s="21">
        <f>IF(I66&gt;=0,SUM($I$4:I66))</f>
        <v>23789.576470888773</v>
      </c>
      <c r="M66" s="35" t="b">
        <f t="shared" si="3"/>
        <v>0</v>
      </c>
      <c r="N66" s="4">
        <f t="shared" si="4"/>
        <v>63</v>
      </c>
      <c r="O66" s="13">
        <f>Q65*Solution!$C$22</f>
        <v>1494.4430844437427</v>
      </c>
      <c r="P66" s="6">
        <f t="shared" si="1"/>
        <v>618.83671944401976</v>
      </c>
      <c r="Q66" s="6">
        <f t="shared" si="12"/>
        <v>76835.434026074901</v>
      </c>
      <c r="R66" s="4">
        <f t="shared" si="2"/>
        <v>63</v>
      </c>
      <c r="S66" s="16"/>
      <c r="T66" s="4">
        <f t="shared" si="6"/>
        <v>242</v>
      </c>
      <c r="U66" s="13">
        <f>W65*Solution!$C$22</f>
        <v>4798.1437509084426</v>
      </c>
      <c r="V66" s="6">
        <f>Solution!$C$10</f>
        <v>2000</v>
      </c>
      <c r="W66" s="6">
        <f t="shared" si="13"/>
        <v>246705.33129633058</v>
      </c>
      <c r="X66" s="4"/>
    </row>
    <row r="67" spans="1:24" x14ac:dyDescent="0.25">
      <c r="A67" s="4">
        <v>64</v>
      </c>
      <c r="B67" s="6">
        <f t="shared" si="7"/>
        <v>1381.1632805559802</v>
      </c>
      <c r="C67" s="6">
        <f t="shared" si="8"/>
        <v>349.89321316013411</v>
      </c>
      <c r="D67" s="6">
        <f t="shared" si="9"/>
        <v>1031.2700673958461</v>
      </c>
      <c r="E67" s="6">
        <f>-FV(Solution!$C$7/12,1,-B67,E66)</f>
        <v>138926.0151966527</v>
      </c>
      <c r="F67" s="16"/>
      <c r="G67" s="4">
        <v>64</v>
      </c>
      <c r="H67" s="6">
        <f t="shared" si="0"/>
        <v>2000</v>
      </c>
      <c r="I67" s="6">
        <f t="shared" si="10"/>
        <v>244.47394117726071</v>
      </c>
      <c r="J67" s="6">
        <f t="shared" si="11"/>
        <v>1755.5260588227393</v>
      </c>
      <c r="K67" s="6">
        <f>-FV(Solution!$C$7/12,1,-H67,K66)</f>
        <v>96034.050412066033</v>
      </c>
      <c r="L67" s="21">
        <f>IF(I67&gt;=0,SUM($I$4:I67))</f>
        <v>24034.050412066033</v>
      </c>
      <c r="M67" s="35" t="b">
        <f t="shared" si="3"/>
        <v>0</v>
      </c>
      <c r="N67" s="4">
        <f t="shared" si="4"/>
        <v>64</v>
      </c>
      <c r="O67" s="13">
        <f>Q66*Solution!$C$22</f>
        <v>1536.7086805214981</v>
      </c>
      <c r="P67" s="6">
        <f t="shared" si="1"/>
        <v>618.83671944401976</v>
      </c>
      <c r="Q67" s="6">
        <f t="shared" si="12"/>
        <v>78990.979426040416</v>
      </c>
      <c r="R67" s="4">
        <f t="shared" si="2"/>
        <v>64</v>
      </c>
      <c r="S67" s="16"/>
      <c r="T67" s="4">
        <f t="shared" si="6"/>
        <v>243</v>
      </c>
      <c r="U67" s="13">
        <f>W66*Solution!$C$22</f>
        <v>4934.1066259266117</v>
      </c>
      <c r="V67" s="6">
        <f>Solution!$C$10</f>
        <v>2000</v>
      </c>
      <c r="W67" s="6">
        <f t="shared" si="13"/>
        <v>253639.4379222572</v>
      </c>
      <c r="X67" s="4"/>
    </row>
    <row r="68" spans="1:24" x14ac:dyDescent="0.25">
      <c r="A68" s="4">
        <v>65</v>
      </c>
      <c r="B68" s="6">
        <f t="shared" si="7"/>
        <v>1381.1632805559802</v>
      </c>
      <c r="C68" s="6">
        <f t="shared" si="8"/>
        <v>347.31503799164966</v>
      </c>
      <c r="D68" s="6">
        <f t="shared" si="9"/>
        <v>1033.8482425643306</v>
      </c>
      <c r="E68" s="6">
        <f>-FV(Solution!$C$7/12,1,-B68,E67)</f>
        <v>137892.16695408837</v>
      </c>
      <c r="F68" s="16"/>
      <c r="G68" s="4">
        <v>65</v>
      </c>
      <c r="H68" s="6">
        <f t="shared" ref="H68:H131" si="14">$R$1</f>
        <v>2000</v>
      </c>
      <c r="I68" s="6">
        <f t="shared" si="10"/>
        <v>240.08512603020063</v>
      </c>
      <c r="J68" s="6">
        <f t="shared" si="11"/>
        <v>1759.9148739697994</v>
      </c>
      <c r="K68" s="6">
        <f>-FV(Solution!$C$7/12,1,-H68,K67)</f>
        <v>94274.135538096234</v>
      </c>
      <c r="L68" s="21">
        <f>IF(I68&gt;=0,SUM($I$4:I68))</f>
        <v>24274.135538096234</v>
      </c>
      <c r="M68" s="35" t="b">
        <f t="shared" si="3"/>
        <v>0</v>
      </c>
      <c r="N68" s="4">
        <f t="shared" si="4"/>
        <v>65</v>
      </c>
      <c r="O68" s="13">
        <f>Q67*Solution!$C$22</f>
        <v>1579.8195885208083</v>
      </c>
      <c r="P68" s="6">
        <f t="shared" ref="P68:P131" si="15">$O$2</f>
        <v>618.83671944401976</v>
      </c>
      <c r="Q68" s="6">
        <f t="shared" si="12"/>
        <v>81189.635734005249</v>
      </c>
      <c r="R68" s="4">
        <f t="shared" ref="R68:R131" si="16">N68</f>
        <v>65</v>
      </c>
      <c r="S68" s="16"/>
      <c r="T68" s="4">
        <f t="shared" si="6"/>
        <v>244</v>
      </c>
      <c r="U68" s="13">
        <f>W67*Solution!$C$22</f>
        <v>5072.7887584451446</v>
      </c>
      <c r="V68" s="6">
        <f>Solution!$C$10</f>
        <v>2000</v>
      </c>
      <c r="W68" s="6">
        <f t="shared" si="13"/>
        <v>260712.22668070236</v>
      </c>
      <c r="X68" s="4"/>
    </row>
    <row r="69" spans="1:24" x14ac:dyDescent="0.25">
      <c r="A69" s="4">
        <v>66</v>
      </c>
      <c r="B69" s="6">
        <f t="shared" si="7"/>
        <v>1381.1632805559802</v>
      </c>
      <c r="C69" s="6">
        <f t="shared" si="8"/>
        <v>344.73041738523352</v>
      </c>
      <c r="D69" s="6">
        <f t="shared" si="9"/>
        <v>1036.4328631707467</v>
      </c>
      <c r="E69" s="6">
        <f>-FV(Solution!$C$7/12,1,-B69,E68)</f>
        <v>136855.73409091763</v>
      </c>
      <c r="F69" s="16"/>
      <c r="G69" s="4">
        <v>66</v>
      </c>
      <c r="H69" s="6">
        <f t="shared" si="14"/>
        <v>2000</v>
      </c>
      <c r="I69" s="6">
        <f t="shared" si="10"/>
        <v>235.68533884527278</v>
      </c>
      <c r="J69" s="6">
        <f t="shared" si="11"/>
        <v>1764.3146611547272</v>
      </c>
      <c r="K69" s="6">
        <f>-FV(Solution!$C$7/12,1,-H69,K68)</f>
        <v>92509.820876941507</v>
      </c>
      <c r="L69" s="21">
        <f>IF(I69&gt;=0,SUM($I$4:I69))</f>
        <v>24509.820876941507</v>
      </c>
      <c r="M69" s="35" t="b">
        <f t="shared" ref="M69:M132" si="17">IF(K69&lt;=$M$3,INT(G69))</f>
        <v>0</v>
      </c>
      <c r="N69" s="4">
        <f t="shared" ref="N69:N132" si="18">N68+1</f>
        <v>66</v>
      </c>
      <c r="O69" s="13">
        <f>Q68*Solution!$C$22</f>
        <v>1623.7927146801051</v>
      </c>
      <c r="P69" s="6">
        <f t="shared" si="15"/>
        <v>618.83671944401976</v>
      </c>
      <c r="Q69" s="6">
        <f t="shared" si="12"/>
        <v>83432.265168129379</v>
      </c>
      <c r="R69" s="4">
        <f t="shared" si="16"/>
        <v>66</v>
      </c>
      <c r="S69" s="16"/>
      <c r="T69" s="4">
        <f t="shared" ref="T69:T132" si="19">T68+1</f>
        <v>245</v>
      </c>
      <c r="U69" s="13">
        <f>W68*Solution!$C$22</f>
        <v>5214.2445336140472</v>
      </c>
      <c r="V69" s="6">
        <f>Solution!$C$10</f>
        <v>2000</v>
      </c>
      <c r="W69" s="6">
        <f t="shared" si="13"/>
        <v>267926.47121431638</v>
      </c>
      <c r="X69" s="4"/>
    </row>
    <row r="70" spans="1:24" x14ac:dyDescent="0.25">
      <c r="A70" s="4">
        <v>67</v>
      </c>
      <c r="B70" s="6">
        <f t="shared" ref="B70:B133" si="20">$B$4</f>
        <v>1381.1632805559802</v>
      </c>
      <c r="C70" s="6">
        <f t="shared" ref="C70:C133" si="21">B70-D70</f>
        <v>342.13933522731713</v>
      </c>
      <c r="D70" s="6">
        <f t="shared" ref="D70:D133" si="22">E69-E70</f>
        <v>1039.0239453286631</v>
      </c>
      <c r="E70" s="6">
        <f>-FV(Solution!$C$7/12,1,-B70,E69)</f>
        <v>135816.71014558896</v>
      </c>
      <c r="F70" s="16"/>
      <c r="G70" s="4">
        <v>67</v>
      </c>
      <c r="H70" s="6">
        <f t="shared" si="14"/>
        <v>2000</v>
      </c>
      <c r="I70" s="6">
        <f t="shared" ref="I70:I133" si="23">H70-J70</f>
        <v>231.27455219239346</v>
      </c>
      <c r="J70" s="6">
        <f t="shared" ref="J70:J133" si="24">K69-K70</f>
        <v>1768.7254478076065</v>
      </c>
      <c r="K70" s="6">
        <f>-FV(Solution!$C$7/12,1,-H70,K69)</f>
        <v>90741.0954291339</v>
      </c>
      <c r="L70" s="21">
        <f>IF(I70&gt;=0,SUM($I$4:I70))</f>
        <v>24741.0954291339</v>
      </c>
      <c r="M70" s="35" t="b">
        <f t="shared" si="17"/>
        <v>0</v>
      </c>
      <c r="N70" s="4">
        <f t="shared" si="18"/>
        <v>67</v>
      </c>
      <c r="O70" s="13">
        <f>Q69*Solution!$C$22</f>
        <v>1668.6453033625876</v>
      </c>
      <c r="P70" s="6">
        <f t="shared" si="15"/>
        <v>618.83671944401976</v>
      </c>
      <c r="Q70" s="6">
        <f t="shared" ref="Q70:Q133" si="25">Q69+O70+P70</f>
        <v>85719.747190935988</v>
      </c>
      <c r="R70" s="4">
        <f t="shared" si="16"/>
        <v>67</v>
      </c>
      <c r="S70" s="16"/>
      <c r="T70" s="4">
        <f t="shared" si="19"/>
        <v>246</v>
      </c>
      <c r="U70" s="13">
        <f>W69*Solution!$C$22</f>
        <v>5358.5294242863274</v>
      </c>
      <c r="V70" s="6">
        <f>Solution!$C$10</f>
        <v>2000</v>
      </c>
      <c r="W70" s="6">
        <f t="shared" si="13"/>
        <v>275285.00063860271</v>
      </c>
      <c r="X70" s="4"/>
    </row>
    <row r="71" spans="1:24" x14ac:dyDescent="0.25">
      <c r="A71" s="4">
        <v>68</v>
      </c>
      <c r="B71" s="6">
        <f t="shared" si="20"/>
        <v>1381.1632805559802</v>
      </c>
      <c r="C71" s="6">
        <f t="shared" si="21"/>
        <v>339.54177536399402</v>
      </c>
      <c r="D71" s="6">
        <f t="shared" si="22"/>
        <v>1041.6215051919862</v>
      </c>
      <c r="E71" s="6">
        <f>-FV(Solution!$C$7/12,1,-B71,E70)</f>
        <v>134775.08864039698</v>
      </c>
      <c r="F71" s="16"/>
      <c r="G71" s="4">
        <v>68</v>
      </c>
      <c r="H71" s="6">
        <f t="shared" si="14"/>
        <v>2000</v>
      </c>
      <c r="I71" s="6">
        <f t="shared" si="23"/>
        <v>226.85273857286666</v>
      </c>
      <c r="J71" s="6">
        <f t="shared" si="24"/>
        <v>1773.1472614271333</v>
      </c>
      <c r="K71" s="6">
        <f>-FV(Solution!$C$7/12,1,-H71,K70)</f>
        <v>88967.948167706767</v>
      </c>
      <c r="L71" s="21">
        <f>IF(I71&gt;=0,SUM($I$4:I71))</f>
        <v>24967.948167706767</v>
      </c>
      <c r="M71" s="35" t="b">
        <f t="shared" si="17"/>
        <v>0</v>
      </c>
      <c r="N71" s="4">
        <f t="shared" si="18"/>
        <v>68</v>
      </c>
      <c r="O71" s="13">
        <f>Q70*Solution!$C$22</f>
        <v>1714.3949438187199</v>
      </c>
      <c r="P71" s="6">
        <f t="shared" si="15"/>
        <v>618.83671944401976</v>
      </c>
      <c r="Q71" s="6">
        <f t="shared" si="25"/>
        <v>88052.978854198736</v>
      </c>
      <c r="R71" s="4">
        <f t="shared" si="16"/>
        <v>68</v>
      </c>
      <c r="S71" s="16"/>
      <c r="T71" s="4">
        <f t="shared" si="19"/>
        <v>247</v>
      </c>
      <c r="U71" s="13">
        <f>W70*Solution!$C$22</f>
        <v>5505.7000127720539</v>
      </c>
      <c r="V71" s="6">
        <f>Solution!$C$10</f>
        <v>2000</v>
      </c>
      <c r="W71" s="6">
        <f t="shared" ref="W71:W134" si="26">SUM(W70,U71,V71)</f>
        <v>282790.70065137476</v>
      </c>
      <c r="X71" s="4"/>
    </row>
    <row r="72" spans="1:24" x14ac:dyDescent="0.25">
      <c r="A72" s="4">
        <v>69</v>
      </c>
      <c r="B72" s="6">
        <f t="shared" si="20"/>
        <v>1381.1632805559802</v>
      </c>
      <c r="C72" s="6">
        <f t="shared" si="21"/>
        <v>336.9377216010198</v>
      </c>
      <c r="D72" s="6">
        <f t="shared" si="22"/>
        <v>1044.2255589549604</v>
      </c>
      <c r="E72" s="6">
        <f>-FV(Solution!$C$7/12,1,-B72,E71)</f>
        <v>133730.86308144202</v>
      </c>
      <c r="F72" s="16"/>
      <c r="G72" s="4">
        <v>69</v>
      </c>
      <c r="H72" s="6">
        <f t="shared" si="14"/>
        <v>2000</v>
      </c>
      <c r="I72" s="6">
        <f t="shared" si="23"/>
        <v>222.41987041931134</v>
      </c>
      <c r="J72" s="6">
        <f t="shared" si="24"/>
        <v>1777.5801295806887</v>
      </c>
      <c r="K72" s="6">
        <f>-FV(Solution!$C$7/12,1,-H72,K71)</f>
        <v>87190.368038126078</v>
      </c>
      <c r="L72" s="21">
        <f>IF(I72&gt;=0,SUM($I$4:I72))</f>
        <v>25190.368038126078</v>
      </c>
      <c r="M72" s="35" t="b">
        <f t="shared" si="17"/>
        <v>0</v>
      </c>
      <c r="N72" s="4">
        <f t="shared" si="18"/>
        <v>69</v>
      </c>
      <c r="O72" s="13">
        <f>Q71*Solution!$C$22</f>
        <v>1761.0595770839748</v>
      </c>
      <c r="P72" s="6">
        <f t="shared" si="15"/>
        <v>618.83671944401976</v>
      </c>
      <c r="Q72" s="6">
        <f t="shared" si="25"/>
        <v>90432.87515072673</v>
      </c>
      <c r="R72" s="4">
        <f t="shared" si="16"/>
        <v>69</v>
      </c>
      <c r="S72" s="16"/>
      <c r="T72" s="4">
        <f t="shared" si="19"/>
        <v>248</v>
      </c>
      <c r="U72" s="13">
        <f>W71*Solution!$C$22</f>
        <v>5655.8140130274951</v>
      </c>
      <c r="V72" s="6">
        <f>Solution!$C$10</f>
        <v>2000</v>
      </c>
      <c r="W72" s="6">
        <f t="shared" si="26"/>
        <v>290446.51466440223</v>
      </c>
      <c r="X72" s="4"/>
    </row>
    <row r="73" spans="1:24" x14ac:dyDescent="0.25">
      <c r="A73" s="4">
        <v>70</v>
      </c>
      <c r="B73" s="6">
        <f t="shared" si="20"/>
        <v>1381.1632805559802</v>
      </c>
      <c r="C73" s="6">
        <f t="shared" si="21"/>
        <v>334.32715770363757</v>
      </c>
      <c r="D73" s="6">
        <f t="shared" si="22"/>
        <v>1046.8361228523427</v>
      </c>
      <c r="E73" s="6">
        <f>-FV(Solution!$C$7/12,1,-B73,E72)</f>
        <v>132684.02695858967</v>
      </c>
      <c r="F73" s="16"/>
      <c r="G73" s="4">
        <v>70</v>
      </c>
      <c r="H73" s="6">
        <f t="shared" si="14"/>
        <v>2000</v>
      </c>
      <c r="I73" s="6">
        <f t="shared" si="23"/>
        <v>217.97592009535583</v>
      </c>
      <c r="J73" s="6">
        <f t="shared" si="24"/>
        <v>1782.0240799046442</v>
      </c>
      <c r="K73" s="6">
        <f>-FV(Solution!$C$7/12,1,-H73,K72)</f>
        <v>85408.343958221434</v>
      </c>
      <c r="L73" s="21">
        <f>IF(I73&gt;=0,SUM($I$4:I73))</f>
        <v>25408.343958221434</v>
      </c>
      <c r="M73" s="35" t="b">
        <f t="shared" si="17"/>
        <v>0</v>
      </c>
      <c r="N73" s="4">
        <f t="shared" si="18"/>
        <v>70</v>
      </c>
      <c r="O73" s="13">
        <f>Q72*Solution!$C$22</f>
        <v>1808.6575030145345</v>
      </c>
      <c r="P73" s="6">
        <f t="shared" si="15"/>
        <v>618.83671944401976</v>
      </c>
      <c r="Q73" s="6">
        <f t="shared" si="25"/>
        <v>92860.369373185284</v>
      </c>
      <c r="R73" s="4">
        <f t="shared" si="16"/>
        <v>70</v>
      </c>
      <c r="S73" s="16"/>
      <c r="T73" s="4">
        <f t="shared" si="19"/>
        <v>249</v>
      </c>
      <c r="U73" s="13">
        <f>W72*Solution!$C$22</f>
        <v>5808.9302932880446</v>
      </c>
      <c r="V73" s="6">
        <f>Solution!$C$10</f>
        <v>2000</v>
      </c>
      <c r="W73" s="6">
        <f t="shared" si="26"/>
        <v>298255.44495769026</v>
      </c>
      <c r="X73" s="4"/>
    </row>
    <row r="74" spans="1:24" x14ac:dyDescent="0.25">
      <c r="A74" s="4">
        <v>71</v>
      </c>
      <c r="B74" s="6">
        <f t="shared" si="20"/>
        <v>1381.1632805559802</v>
      </c>
      <c r="C74" s="6">
        <f t="shared" si="21"/>
        <v>331.71006739649056</v>
      </c>
      <c r="D74" s="6">
        <f t="shared" si="22"/>
        <v>1049.4532131594897</v>
      </c>
      <c r="E74" s="6">
        <f>-FV(Solution!$C$7/12,1,-B74,E73)</f>
        <v>131634.57374543019</v>
      </c>
      <c r="F74" s="16"/>
      <c r="G74" s="4">
        <v>71</v>
      </c>
      <c r="H74" s="6">
        <f t="shared" si="14"/>
        <v>2000</v>
      </c>
      <c r="I74" s="6">
        <f t="shared" si="23"/>
        <v>213.52085989559419</v>
      </c>
      <c r="J74" s="6">
        <f t="shared" si="24"/>
        <v>1786.4791401044058</v>
      </c>
      <c r="K74" s="6">
        <f>-FV(Solution!$C$7/12,1,-H74,K73)</f>
        <v>83621.864818117028</v>
      </c>
      <c r="L74" s="21">
        <f>IF(I74&gt;=0,SUM($I$4:I74))</f>
        <v>25621.864818117028</v>
      </c>
      <c r="M74" s="35" t="b">
        <f t="shared" si="17"/>
        <v>0</v>
      </c>
      <c r="N74" s="4">
        <f t="shared" si="18"/>
        <v>71</v>
      </c>
      <c r="O74" s="13">
        <f>Q73*Solution!$C$22</f>
        <v>1857.2073874637058</v>
      </c>
      <c r="P74" s="6">
        <f t="shared" si="15"/>
        <v>618.83671944401976</v>
      </c>
      <c r="Q74" s="6">
        <f t="shared" si="25"/>
        <v>95336.413480093004</v>
      </c>
      <c r="R74" s="4">
        <f t="shared" si="16"/>
        <v>71</v>
      </c>
      <c r="S74" s="16"/>
      <c r="T74" s="4">
        <f t="shared" si="19"/>
        <v>250</v>
      </c>
      <c r="U74" s="13">
        <f>W73*Solution!$C$22</f>
        <v>5965.1088991538054</v>
      </c>
      <c r="V74" s="6">
        <f>Solution!$C$10</f>
        <v>2000</v>
      </c>
      <c r="W74" s="6">
        <f t="shared" si="26"/>
        <v>306220.55385684408</v>
      </c>
      <c r="X74" s="4"/>
    </row>
    <row r="75" spans="1:24" x14ac:dyDescent="0.25">
      <c r="A75" s="4">
        <v>72</v>
      </c>
      <c r="B75" s="6">
        <f t="shared" si="20"/>
        <v>1381.1632805559802</v>
      </c>
      <c r="C75" s="6">
        <f t="shared" si="21"/>
        <v>329.08643436359307</v>
      </c>
      <c r="D75" s="6">
        <f t="shared" si="22"/>
        <v>1052.0768461923872</v>
      </c>
      <c r="E75" s="6">
        <f>-FV(Solution!$C$7/12,1,-B75,E74)</f>
        <v>130582.4968992378</v>
      </c>
      <c r="F75" s="16"/>
      <c r="G75" s="4">
        <v>72</v>
      </c>
      <c r="H75" s="6">
        <f t="shared" si="14"/>
        <v>2000</v>
      </c>
      <c r="I75" s="6">
        <f t="shared" si="23"/>
        <v>209.05466204533877</v>
      </c>
      <c r="J75" s="6">
        <f t="shared" si="24"/>
        <v>1790.9453379546612</v>
      </c>
      <c r="K75" s="6">
        <f>-FV(Solution!$C$7/12,1,-H75,K74)</f>
        <v>81830.919480162367</v>
      </c>
      <c r="L75" s="21">
        <f>IF(I75&gt;=0,SUM($I$4:I75))</f>
        <v>25830.919480162367</v>
      </c>
      <c r="M75" s="35" t="b">
        <f t="shared" si="17"/>
        <v>0</v>
      </c>
      <c r="N75" s="4">
        <f t="shared" si="18"/>
        <v>72</v>
      </c>
      <c r="O75" s="13">
        <f>Q74*Solution!$C$22</f>
        <v>1906.7282696018601</v>
      </c>
      <c r="P75" s="6">
        <f t="shared" si="15"/>
        <v>618.83671944401976</v>
      </c>
      <c r="Q75" s="6">
        <f t="shared" si="25"/>
        <v>97861.978469138892</v>
      </c>
      <c r="R75" s="4">
        <f t="shared" si="16"/>
        <v>72</v>
      </c>
      <c r="S75" s="16"/>
      <c r="T75" s="4">
        <f t="shared" si="19"/>
        <v>251</v>
      </c>
      <c r="U75" s="13">
        <f>W74*Solution!$C$22</f>
        <v>6124.4110771368814</v>
      </c>
      <c r="V75" s="6">
        <f>Solution!$C$10</f>
        <v>2000</v>
      </c>
      <c r="W75" s="6">
        <f t="shared" si="26"/>
        <v>314344.96493398095</v>
      </c>
      <c r="X75" s="4"/>
    </row>
    <row r="76" spans="1:24" x14ac:dyDescent="0.25">
      <c r="A76" s="4">
        <v>73</v>
      </c>
      <c r="B76" s="6">
        <f t="shared" si="20"/>
        <v>1381.1632805559802</v>
      </c>
      <c r="C76" s="6">
        <f t="shared" si="21"/>
        <v>326.45624224811218</v>
      </c>
      <c r="D76" s="6">
        <f t="shared" si="22"/>
        <v>1054.7070383078681</v>
      </c>
      <c r="E76" s="6">
        <f>-FV(Solution!$C$7/12,1,-B76,E75)</f>
        <v>129527.78986092993</v>
      </c>
      <c r="F76" s="16"/>
      <c r="G76" s="4">
        <v>73</v>
      </c>
      <c r="H76" s="6">
        <f t="shared" si="14"/>
        <v>2000</v>
      </c>
      <c r="I76" s="6">
        <f t="shared" si="23"/>
        <v>204.57729870044568</v>
      </c>
      <c r="J76" s="6">
        <f t="shared" si="24"/>
        <v>1795.4227012995543</v>
      </c>
      <c r="K76" s="6">
        <f>-FV(Solution!$C$7/12,1,-H76,K75)</f>
        <v>80035.496778862813</v>
      </c>
      <c r="L76" s="21">
        <f>IF(I76&gt;=0,SUM($I$4:I76))</f>
        <v>26035.496778862813</v>
      </c>
      <c r="M76" s="35" t="b">
        <f t="shared" si="17"/>
        <v>0</v>
      </c>
      <c r="N76" s="4">
        <f t="shared" si="18"/>
        <v>73</v>
      </c>
      <c r="O76" s="13">
        <f>Q75*Solution!$C$22</f>
        <v>1957.239569382778</v>
      </c>
      <c r="P76" s="6">
        <f t="shared" si="15"/>
        <v>618.83671944401976</v>
      </c>
      <c r="Q76" s="6">
        <f t="shared" si="25"/>
        <v>100438.05475796568</v>
      </c>
      <c r="R76" s="4">
        <f t="shared" si="16"/>
        <v>73</v>
      </c>
      <c r="S76" s="16"/>
      <c r="T76" s="4">
        <f t="shared" si="19"/>
        <v>252</v>
      </c>
      <c r="U76" s="13">
        <f>W75*Solution!$C$22</f>
        <v>6286.8992986796193</v>
      </c>
      <c r="V76" s="6">
        <f>Solution!$C$10</f>
        <v>2000</v>
      </c>
      <c r="W76" s="6">
        <f t="shared" si="26"/>
        <v>322631.86423266056</v>
      </c>
      <c r="X76" s="4"/>
    </row>
    <row r="77" spans="1:24" x14ac:dyDescent="0.25">
      <c r="A77" s="4">
        <v>74</v>
      </c>
      <c r="B77" s="6">
        <f t="shared" si="20"/>
        <v>1381.1632805559802</v>
      </c>
      <c r="C77" s="6">
        <f t="shared" si="21"/>
        <v>323.81947465235316</v>
      </c>
      <c r="D77" s="6">
        <f t="shared" si="22"/>
        <v>1057.3438059036271</v>
      </c>
      <c r="E77" s="6">
        <f>-FV(Solution!$C$7/12,1,-B77,E76)</f>
        <v>128470.4460550263</v>
      </c>
      <c r="F77" s="16"/>
      <c r="G77" s="4">
        <v>74</v>
      </c>
      <c r="H77" s="6">
        <f t="shared" si="14"/>
        <v>2000</v>
      </c>
      <c r="I77" s="6">
        <f t="shared" si="23"/>
        <v>200.08874194719829</v>
      </c>
      <c r="J77" s="6">
        <f t="shared" si="24"/>
        <v>1799.9112580528017</v>
      </c>
      <c r="K77" s="6">
        <f>-FV(Solution!$C$7/12,1,-H77,K76)</f>
        <v>78235.585520810011</v>
      </c>
      <c r="L77" s="21">
        <f>IF(I77&gt;=0,SUM($I$4:I77))</f>
        <v>26235.585520810011</v>
      </c>
      <c r="M77" s="35" t="b">
        <f t="shared" si="17"/>
        <v>0</v>
      </c>
      <c r="N77" s="4">
        <f t="shared" si="18"/>
        <v>74</v>
      </c>
      <c r="O77" s="13">
        <f>Q76*Solution!$C$22</f>
        <v>2008.7610951593138</v>
      </c>
      <c r="P77" s="6">
        <f t="shared" si="15"/>
        <v>618.83671944401976</v>
      </c>
      <c r="Q77" s="6">
        <f t="shared" si="25"/>
        <v>103065.65257256902</v>
      </c>
      <c r="R77" s="4">
        <f t="shared" si="16"/>
        <v>74</v>
      </c>
      <c r="S77" s="16"/>
      <c r="T77" s="4">
        <f t="shared" si="19"/>
        <v>253</v>
      </c>
      <c r="U77" s="13">
        <f>W76*Solution!$C$22</f>
        <v>6452.6372846532113</v>
      </c>
      <c r="V77" s="6">
        <f>Solution!$C$10</f>
        <v>2000</v>
      </c>
      <c r="W77" s="6">
        <f t="shared" si="26"/>
        <v>331084.50151731377</v>
      </c>
      <c r="X77" s="4"/>
    </row>
    <row r="78" spans="1:24" x14ac:dyDescent="0.25">
      <c r="A78" s="4">
        <v>75</v>
      </c>
      <c r="B78" s="6">
        <f t="shared" si="20"/>
        <v>1381.1632805559802</v>
      </c>
      <c r="C78" s="6">
        <f t="shared" si="21"/>
        <v>321.17611513758493</v>
      </c>
      <c r="D78" s="6">
        <f t="shared" si="22"/>
        <v>1059.9871654183953</v>
      </c>
      <c r="E78" s="6">
        <f>-FV(Solution!$C$7/12,1,-B78,E77)</f>
        <v>127410.45888960791</v>
      </c>
      <c r="F78" s="16"/>
      <c r="G78" s="4">
        <v>75</v>
      </c>
      <c r="H78" s="6">
        <f t="shared" si="14"/>
        <v>2000</v>
      </c>
      <c r="I78" s="6">
        <f t="shared" si="23"/>
        <v>195.58896380205988</v>
      </c>
      <c r="J78" s="6">
        <f t="shared" si="24"/>
        <v>1804.4110361979401</v>
      </c>
      <c r="K78" s="6">
        <f>-FV(Solution!$C$7/12,1,-H78,K77)</f>
        <v>76431.174484612071</v>
      </c>
      <c r="L78" s="21">
        <f>IF(I78&gt;=0,SUM($I$4:I78))</f>
        <v>26431.174484612071</v>
      </c>
      <c r="M78" s="35" t="b">
        <f t="shared" si="17"/>
        <v>0</v>
      </c>
      <c r="N78" s="4">
        <f t="shared" si="18"/>
        <v>75</v>
      </c>
      <c r="O78" s="13">
        <f>Q77*Solution!$C$22</f>
        <v>2061.3130514513805</v>
      </c>
      <c r="P78" s="6">
        <f t="shared" si="15"/>
        <v>618.83671944401976</v>
      </c>
      <c r="Q78" s="6">
        <f t="shared" si="25"/>
        <v>105745.80234346441</v>
      </c>
      <c r="R78" s="4">
        <f t="shared" si="16"/>
        <v>75</v>
      </c>
      <c r="S78" s="16"/>
      <c r="T78" s="4">
        <f t="shared" si="19"/>
        <v>254</v>
      </c>
      <c r="U78" s="13">
        <f>W77*Solution!$C$22</f>
        <v>6621.6900303462753</v>
      </c>
      <c r="V78" s="6">
        <f>Solution!$C$10</f>
        <v>2000</v>
      </c>
      <c r="W78" s="6">
        <f t="shared" si="26"/>
        <v>339706.19154766004</v>
      </c>
      <c r="X78" s="4"/>
    </row>
    <row r="79" spans="1:24" x14ac:dyDescent="0.25">
      <c r="A79" s="4">
        <v>76</v>
      </c>
      <c r="B79" s="6">
        <f t="shared" si="20"/>
        <v>1381.1632805559802</v>
      </c>
      <c r="C79" s="6">
        <f t="shared" si="21"/>
        <v>318.52614722403996</v>
      </c>
      <c r="D79" s="6">
        <f t="shared" si="22"/>
        <v>1062.6371333319403</v>
      </c>
      <c r="E79" s="6">
        <f>-FV(Solution!$C$7/12,1,-B79,E78)</f>
        <v>126347.82175627597</v>
      </c>
      <c r="F79" s="16"/>
      <c r="G79" s="4">
        <v>76</v>
      </c>
      <c r="H79" s="6">
        <f t="shared" si="14"/>
        <v>2000</v>
      </c>
      <c r="I79" s="6">
        <f t="shared" si="23"/>
        <v>191.0779362115718</v>
      </c>
      <c r="J79" s="6">
        <f t="shared" si="24"/>
        <v>1808.9220637884282</v>
      </c>
      <c r="K79" s="6">
        <f>-FV(Solution!$C$7/12,1,-H79,K78)</f>
        <v>74622.252420823643</v>
      </c>
      <c r="L79" s="21">
        <f>IF(I79&gt;=0,SUM($I$4:I79))</f>
        <v>26622.252420823643</v>
      </c>
      <c r="M79" s="35" t="b">
        <f t="shared" si="17"/>
        <v>0</v>
      </c>
      <c r="N79" s="4">
        <f t="shared" si="18"/>
        <v>76</v>
      </c>
      <c r="O79" s="13">
        <f>Q78*Solution!$C$22</f>
        <v>2114.9160468692885</v>
      </c>
      <c r="P79" s="6">
        <f t="shared" si="15"/>
        <v>618.83671944401976</v>
      </c>
      <c r="Q79" s="6">
        <f t="shared" si="25"/>
        <v>108479.55510977772</v>
      </c>
      <c r="R79" s="4">
        <f t="shared" si="16"/>
        <v>76</v>
      </c>
      <c r="S79" s="16"/>
      <c r="T79" s="4">
        <f t="shared" si="19"/>
        <v>255</v>
      </c>
      <c r="U79" s="13">
        <f>W78*Solution!$C$22</f>
        <v>6794.1238309532009</v>
      </c>
      <c r="V79" s="6">
        <f>Solution!$C$10</f>
        <v>2000</v>
      </c>
      <c r="W79" s="6">
        <f t="shared" si="26"/>
        <v>348500.31537861325</v>
      </c>
      <c r="X79" s="4"/>
    </row>
    <row r="80" spans="1:24" x14ac:dyDescent="0.25">
      <c r="A80" s="4">
        <v>77</v>
      </c>
      <c r="B80" s="6">
        <f t="shared" si="20"/>
        <v>1381.1632805559802</v>
      </c>
      <c r="C80" s="6">
        <f t="shared" si="21"/>
        <v>315.86955439071062</v>
      </c>
      <c r="D80" s="6">
        <f t="shared" si="22"/>
        <v>1065.2937261652696</v>
      </c>
      <c r="E80" s="6">
        <f>-FV(Solution!$C$7/12,1,-B80,E79)</f>
        <v>125282.5280301107</v>
      </c>
      <c r="F80" s="16"/>
      <c r="G80" s="4">
        <v>77</v>
      </c>
      <c r="H80" s="6">
        <f t="shared" si="14"/>
        <v>2000</v>
      </c>
      <c r="I80" s="6">
        <f t="shared" si="23"/>
        <v>186.55563105210604</v>
      </c>
      <c r="J80" s="6">
        <f t="shared" si="24"/>
        <v>1813.444368947894</v>
      </c>
      <c r="K80" s="6">
        <f>-FV(Solution!$C$7/12,1,-H80,K79)</f>
        <v>72808.808051875749</v>
      </c>
      <c r="L80" s="21">
        <f>IF(I80&gt;=0,SUM($I$4:I80))</f>
        <v>26808.808051875749</v>
      </c>
      <c r="M80" s="35" t="b">
        <f t="shared" si="17"/>
        <v>0</v>
      </c>
      <c r="N80" s="4">
        <f t="shared" si="18"/>
        <v>77</v>
      </c>
      <c r="O80" s="13">
        <f>Q79*Solution!$C$22</f>
        <v>2169.5911021955544</v>
      </c>
      <c r="P80" s="6">
        <f t="shared" si="15"/>
        <v>618.83671944401976</v>
      </c>
      <c r="Q80" s="6">
        <f t="shared" si="25"/>
        <v>111267.9829314173</v>
      </c>
      <c r="R80" s="4">
        <f t="shared" si="16"/>
        <v>77</v>
      </c>
      <c r="S80" s="16"/>
      <c r="T80" s="4">
        <f t="shared" si="19"/>
        <v>256</v>
      </c>
      <c r="U80" s="13">
        <f>W79*Solution!$C$22</f>
        <v>6970.0063075722646</v>
      </c>
      <c r="V80" s="6">
        <f>Solution!$C$10</f>
        <v>2000</v>
      </c>
      <c r="W80" s="6">
        <f t="shared" si="26"/>
        <v>357470.32168618549</v>
      </c>
      <c r="X80" s="4"/>
    </row>
    <row r="81" spans="1:24" x14ac:dyDescent="0.25">
      <c r="A81" s="4">
        <v>78</v>
      </c>
      <c r="B81" s="6">
        <f t="shared" si="20"/>
        <v>1381.1632805559802</v>
      </c>
      <c r="C81" s="6">
        <f t="shared" si="21"/>
        <v>313.20632007530548</v>
      </c>
      <c r="D81" s="6">
        <f t="shared" si="22"/>
        <v>1067.9569604806748</v>
      </c>
      <c r="E81" s="6">
        <f>-FV(Solution!$C$7/12,1,-B81,E80)</f>
        <v>124214.57106963002</v>
      </c>
      <c r="F81" s="16"/>
      <c r="G81" s="4">
        <v>78</v>
      </c>
      <c r="H81" s="6">
        <f t="shared" si="14"/>
        <v>2000</v>
      </c>
      <c r="I81" s="6">
        <f t="shared" si="23"/>
        <v>182.0220201297343</v>
      </c>
      <c r="J81" s="6">
        <f t="shared" si="24"/>
        <v>1817.9779798702657</v>
      </c>
      <c r="K81" s="6">
        <f>-FV(Solution!$C$7/12,1,-H81,K80)</f>
        <v>70990.830072005483</v>
      </c>
      <c r="L81" s="21">
        <f>IF(I81&gt;=0,SUM($I$4:I81))</f>
        <v>26990.830072005483</v>
      </c>
      <c r="M81" s="35" t="b">
        <f t="shared" si="17"/>
        <v>0</v>
      </c>
      <c r="N81" s="4">
        <f t="shared" si="18"/>
        <v>78</v>
      </c>
      <c r="O81" s="13">
        <f>Q80*Solution!$C$22</f>
        <v>2225.3596586283461</v>
      </c>
      <c r="P81" s="6">
        <f t="shared" si="15"/>
        <v>618.83671944401976</v>
      </c>
      <c r="Q81" s="6">
        <f t="shared" si="25"/>
        <v>114112.17930948967</v>
      </c>
      <c r="R81" s="4">
        <f t="shared" si="16"/>
        <v>78</v>
      </c>
      <c r="S81" s="16"/>
      <c r="T81" s="4">
        <f t="shared" si="19"/>
        <v>257</v>
      </c>
      <c r="U81" s="13">
        <f>W80*Solution!$C$22</f>
        <v>7149.4064337237096</v>
      </c>
      <c r="V81" s="6">
        <f>Solution!$C$10</f>
        <v>2000</v>
      </c>
      <c r="W81" s="6">
        <f t="shared" si="26"/>
        <v>366619.72811990918</v>
      </c>
      <c r="X81" s="4"/>
    </row>
    <row r="82" spans="1:24" x14ac:dyDescent="0.25">
      <c r="A82" s="4">
        <v>79</v>
      </c>
      <c r="B82" s="6">
        <f t="shared" si="20"/>
        <v>1381.1632805559802</v>
      </c>
      <c r="C82" s="6">
        <f t="shared" si="21"/>
        <v>310.53642767410383</v>
      </c>
      <c r="D82" s="6">
        <f t="shared" si="22"/>
        <v>1070.6268528818764</v>
      </c>
      <c r="E82" s="6">
        <f>-FV(Solution!$C$7/12,1,-B82,E81)</f>
        <v>123143.94421674815</v>
      </c>
      <c r="F82" s="16"/>
      <c r="G82" s="4">
        <v>79</v>
      </c>
      <c r="H82" s="6">
        <f t="shared" si="14"/>
        <v>2000</v>
      </c>
      <c r="I82" s="6">
        <f t="shared" si="23"/>
        <v>177.47707518005336</v>
      </c>
      <c r="J82" s="6">
        <f t="shared" si="24"/>
        <v>1822.5229248199466</v>
      </c>
      <c r="K82" s="6">
        <f>-FV(Solution!$C$7/12,1,-H82,K81)</f>
        <v>69168.307147185536</v>
      </c>
      <c r="L82" s="21">
        <f>IF(I82&gt;=0,SUM($I$4:I82))</f>
        <v>27168.307147185536</v>
      </c>
      <c r="M82" s="35" t="b">
        <f t="shared" si="17"/>
        <v>0</v>
      </c>
      <c r="N82" s="4">
        <f t="shared" si="18"/>
        <v>79</v>
      </c>
      <c r="O82" s="13">
        <f>Q81*Solution!$C$22</f>
        <v>2282.2435861897934</v>
      </c>
      <c r="P82" s="6">
        <f t="shared" si="15"/>
        <v>618.83671944401976</v>
      </c>
      <c r="Q82" s="6">
        <f t="shared" si="25"/>
        <v>117013.25961512349</v>
      </c>
      <c r="R82" s="4">
        <f t="shared" si="16"/>
        <v>79</v>
      </c>
      <c r="S82" s="16"/>
      <c r="T82" s="4">
        <f t="shared" si="19"/>
        <v>258</v>
      </c>
      <c r="U82" s="13">
        <f>W81*Solution!$C$22</f>
        <v>7332.3945623981836</v>
      </c>
      <c r="V82" s="6">
        <f>Solution!$C$10</f>
        <v>2000</v>
      </c>
      <c r="W82" s="6">
        <f t="shared" si="26"/>
        <v>375952.12268230738</v>
      </c>
      <c r="X82" s="4"/>
    </row>
    <row r="83" spans="1:24" x14ac:dyDescent="0.25">
      <c r="A83" s="4">
        <v>80</v>
      </c>
      <c r="B83" s="6">
        <f t="shared" si="20"/>
        <v>1381.1632805559802</v>
      </c>
      <c r="C83" s="6">
        <f t="shared" si="21"/>
        <v>307.85986054189743</v>
      </c>
      <c r="D83" s="6">
        <f t="shared" si="22"/>
        <v>1073.3034200140828</v>
      </c>
      <c r="E83" s="6">
        <f>-FV(Solution!$C$7/12,1,-B83,E82)</f>
        <v>122070.64079673406</v>
      </c>
      <c r="F83" s="16"/>
      <c r="G83" s="4">
        <v>80</v>
      </c>
      <c r="H83" s="6">
        <f t="shared" si="14"/>
        <v>2000</v>
      </c>
      <c r="I83" s="6">
        <f t="shared" si="23"/>
        <v>172.92076786801044</v>
      </c>
      <c r="J83" s="6">
        <f t="shared" si="24"/>
        <v>1827.0792321319896</v>
      </c>
      <c r="K83" s="6">
        <f>-FV(Solution!$C$7/12,1,-H83,K82)</f>
        <v>67341.227915053547</v>
      </c>
      <c r="L83" s="21">
        <f>IF(I83&gt;=0,SUM($I$4:I83))</f>
        <v>27341.227915053547</v>
      </c>
      <c r="M83" s="35" t="b">
        <f t="shared" si="17"/>
        <v>0</v>
      </c>
      <c r="N83" s="4">
        <f t="shared" si="18"/>
        <v>80</v>
      </c>
      <c r="O83" s="13">
        <f>Q82*Solution!$C$22</f>
        <v>2340.26519230247</v>
      </c>
      <c r="P83" s="6">
        <f t="shared" si="15"/>
        <v>618.83671944401976</v>
      </c>
      <c r="Q83" s="6">
        <f t="shared" si="25"/>
        <v>119972.36152686998</v>
      </c>
      <c r="R83" s="4">
        <f t="shared" si="16"/>
        <v>80</v>
      </c>
      <c r="S83" s="16"/>
      <c r="T83" s="4">
        <f t="shared" si="19"/>
        <v>259</v>
      </c>
      <c r="U83" s="13">
        <f>W82*Solution!$C$22</f>
        <v>7519.0424536461478</v>
      </c>
      <c r="V83" s="6">
        <f>Solution!$C$10</f>
        <v>2000</v>
      </c>
      <c r="W83" s="6">
        <f t="shared" si="26"/>
        <v>385471.16513595352</v>
      </c>
      <c r="X83" s="4"/>
    </row>
    <row r="84" spans="1:24" x14ac:dyDescent="0.25">
      <c r="A84" s="4">
        <v>81</v>
      </c>
      <c r="B84" s="6">
        <f t="shared" si="20"/>
        <v>1381.1632805559802</v>
      </c>
      <c r="C84" s="6">
        <f t="shared" si="21"/>
        <v>305.17660199185957</v>
      </c>
      <c r="D84" s="6">
        <f t="shared" si="22"/>
        <v>1075.9866785641207</v>
      </c>
      <c r="E84" s="6">
        <f>-FV(Solution!$C$7/12,1,-B84,E83)</f>
        <v>120994.65411816994</v>
      </c>
      <c r="F84" s="16"/>
      <c r="G84" s="4">
        <v>81</v>
      </c>
      <c r="H84" s="6">
        <f t="shared" si="14"/>
        <v>2000</v>
      </c>
      <c r="I84" s="6">
        <f t="shared" si="23"/>
        <v>168.35306978767039</v>
      </c>
      <c r="J84" s="6">
        <f t="shared" si="24"/>
        <v>1831.6469302123296</v>
      </c>
      <c r="K84" s="6">
        <f>-FV(Solution!$C$7/12,1,-H84,K83)</f>
        <v>65509.580984841217</v>
      </c>
      <c r="L84" s="21">
        <f>IF(I84&gt;=0,SUM($I$4:I84))</f>
        <v>27509.580984841217</v>
      </c>
      <c r="M84" s="35" t="b">
        <f t="shared" si="17"/>
        <v>0</v>
      </c>
      <c r="N84" s="4">
        <f t="shared" si="18"/>
        <v>81</v>
      </c>
      <c r="O84" s="13">
        <f>Q83*Solution!$C$22</f>
        <v>2399.4472305373997</v>
      </c>
      <c r="P84" s="6">
        <f t="shared" si="15"/>
        <v>618.83671944401976</v>
      </c>
      <c r="Q84" s="6">
        <f t="shared" si="25"/>
        <v>122990.64547685139</v>
      </c>
      <c r="R84" s="4">
        <f t="shared" si="16"/>
        <v>81</v>
      </c>
      <c r="S84" s="16"/>
      <c r="T84" s="4">
        <f t="shared" si="19"/>
        <v>260</v>
      </c>
      <c r="U84" s="13">
        <f>W83*Solution!$C$22</f>
        <v>7709.4233027190703</v>
      </c>
      <c r="V84" s="6">
        <f>Solution!$C$10</f>
        <v>2000</v>
      </c>
      <c r="W84" s="6">
        <f t="shared" si="26"/>
        <v>395180.5884386726</v>
      </c>
      <c r="X84" s="4"/>
    </row>
    <row r="85" spans="1:24" x14ac:dyDescent="0.25">
      <c r="A85" s="4">
        <v>82</v>
      </c>
      <c r="B85" s="6">
        <f t="shared" si="20"/>
        <v>1381.1632805559802</v>
      </c>
      <c r="C85" s="6">
        <f t="shared" si="21"/>
        <v>302.48663529544319</v>
      </c>
      <c r="D85" s="6">
        <f t="shared" si="22"/>
        <v>1078.676645260537</v>
      </c>
      <c r="E85" s="6">
        <f>-FV(Solution!$C$7/12,1,-B85,E84)</f>
        <v>119915.97747290941</v>
      </c>
      <c r="F85" s="16"/>
      <c r="G85" s="4">
        <v>82</v>
      </c>
      <c r="H85" s="6">
        <f t="shared" si="14"/>
        <v>2000</v>
      </c>
      <c r="I85" s="6">
        <f t="shared" si="23"/>
        <v>163.77395246214292</v>
      </c>
      <c r="J85" s="6">
        <f t="shared" si="24"/>
        <v>1836.2260475378571</v>
      </c>
      <c r="K85" s="6">
        <f>-FV(Solution!$C$7/12,1,-H85,K84)</f>
        <v>63673.35493730336</v>
      </c>
      <c r="L85" s="21">
        <f>IF(I85&gt;=0,SUM($I$4:I85))</f>
        <v>27673.35493730336</v>
      </c>
      <c r="M85" s="35" t="b">
        <f t="shared" si="17"/>
        <v>0</v>
      </c>
      <c r="N85" s="4">
        <f t="shared" si="18"/>
        <v>82</v>
      </c>
      <c r="O85" s="13">
        <f>Q84*Solution!$C$22</f>
        <v>2459.8129095370277</v>
      </c>
      <c r="P85" s="6">
        <f t="shared" si="15"/>
        <v>618.83671944401976</v>
      </c>
      <c r="Q85" s="6">
        <f t="shared" si="25"/>
        <v>126069.29510583244</v>
      </c>
      <c r="R85" s="4">
        <f t="shared" si="16"/>
        <v>82</v>
      </c>
      <c r="S85" s="16"/>
      <c r="T85" s="4">
        <f t="shared" si="19"/>
        <v>261</v>
      </c>
      <c r="U85" s="13">
        <f>W84*Solution!$C$22</f>
        <v>7903.6117687734522</v>
      </c>
      <c r="V85" s="6">
        <f>Solution!$C$10</f>
        <v>2000</v>
      </c>
      <c r="W85" s="6">
        <f t="shared" si="26"/>
        <v>405084.20020744606</v>
      </c>
      <c r="X85" s="4"/>
    </row>
    <row r="86" spans="1:24" x14ac:dyDescent="0.25">
      <c r="A86" s="4">
        <v>83</v>
      </c>
      <c r="B86" s="6">
        <f t="shared" si="20"/>
        <v>1381.1632805559802</v>
      </c>
      <c r="C86" s="6">
        <f t="shared" si="21"/>
        <v>299.7899436822936</v>
      </c>
      <c r="D86" s="6">
        <f t="shared" si="22"/>
        <v>1081.3733368736866</v>
      </c>
      <c r="E86" s="6">
        <f>-FV(Solution!$C$7/12,1,-B86,E85)</f>
        <v>118834.60413603572</v>
      </c>
      <c r="F86" s="16"/>
      <c r="G86" s="4">
        <v>83</v>
      </c>
      <c r="H86" s="6">
        <f t="shared" si="14"/>
        <v>2000</v>
      </c>
      <c r="I86" s="6">
        <f t="shared" si="23"/>
        <v>159.18338734329882</v>
      </c>
      <c r="J86" s="6">
        <f t="shared" si="24"/>
        <v>1840.8166126567012</v>
      </c>
      <c r="K86" s="6">
        <f>-FV(Solution!$C$7/12,1,-H86,K85)</f>
        <v>61832.538324646659</v>
      </c>
      <c r="L86" s="21">
        <f>IF(I86&gt;=0,SUM($I$4:I86))</f>
        <v>27832.538324646659</v>
      </c>
      <c r="M86" s="35" t="b">
        <f t="shared" si="17"/>
        <v>0</v>
      </c>
      <c r="N86" s="4">
        <f t="shared" si="18"/>
        <v>83</v>
      </c>
      <c r="O86" s="13">
        <f>Q85*Solution!$C$22</f>
        <v>2521.385902116649</v>
      </c>
      <c r="P86" s="6">
        <f t="shared" si="15"/>
        <v>618.83671944401976</v>
      </c>
      <c r="Q86" s="6">
        <f t="shared" si="25"/>
        <v>129209.5177273931</v>
      </c>
      <c r="R86" s="4">
        <f t="shared" si="16"/>
        <v>83</v>
      </c>
      <c r="S86" s="16"/>
      <c r="T86" s="4">
        <f t="shared" si="19"/>
        <v>262</v>
      </c>
      <c r="U86" s="13">
        <f>W85*Solution!$C$22</f>
        <v>8101.6840041489213</v>
      </c>
      <c r="V86" s="6">
        <f>Solution!$C$10</f>
        <v>2000</v>
      </c>
      <c r="W86" s="6">
        <f t="shared" si="26"/>
        <v>415185.884211595</v>
      </c>
      <c r="X86" s="4"/>
    </row>
    <row r="87" spans="1:24" x14ac:dyDescent="0.25">
      <c r="A87" s="4">
        <v>84</v>
      </c>
      <c r="B87" s="6">
        <f t="shared" si="20"/>
        <v>1381.1632805559802</v>
      </c>
      <c r="C87" s="6">
        <f t="shared" si="21"/>
        <v>297.08651034011746</v>
      </c>
      <c r="D87" s="6">
        <f t="shared" si="22"/>
        <v>1084.0767702158628</v>
      </c>
      <c r="E87" s="6">
        <f>-FV(Solution!$C$7/12,1,-B87,E86)</f>
        <v>117750.52736581986</v>
      </c>
      <c r="F87" s="16"/>
      <c r="G87" s="4">
        <v>84</v>
      </c>
      <c r="H87" s="6">
        <f t="shared" si="14"/>
        <v>2000</v>
      </c>
      <c r="I87" s="6">
        <f t="shared" si="23"/>
        <v>154.58134581165359</v>
      </c>
      <c r="J87" s="6">
        <f t="shared" si="24"/>
        <v>1845.4186541883464</v>
      </c>
      <c r="K87" s="6">
        <f>-FV(Solution!$C$7/12,1,-H87,K86)</f>
        <v>59987.119670458313</v>
      </c>
      <c r="L87" s="21">
        <f>IF(I87&gt;=0,SUM($I$4:I87))</f>
        <v>27987.119670458313</v>
      </c>
      <c r="M87" s="35" t="b">
        <f t="shared" si="17"/>
        <v>0</v>
      </c>
      <c r="N87" s="4">
        <f t="shared" si="18"/>
        <v>84</v>
      </c>
      <c r="O87" s="13">
        <f>Q86*Solution!$C$22</f>
        <v>2584.1903545478622</v>
      </c>
      <c r="P87" s="6">
        <f t="shared" si="15"/>
        <v>618.83671944401976</v>
      </c>
      <c r="Q87" s="6">
        <f t="shared" si="25"/>
        <v>132412.544801385</v>
      </c>
      <c r="R87" s="4">
        <f t="shared" si="16"/>
        <v>84</v>
      </c>
      <c r="S87" s="16"/>
      <c r="T87" s="4">
        <f t="shared" si="19"/>
        <v>263</v>
      </c>
      <c r="U87" s="13">
        <f>W86*Solution!$C$22</f>
        <v>8303.7176842319004</v>
      </c>
      <c r="V87" s="6">
        <f>Solution!$C$10</f>
        <v>2000</v>
      </c>
      <c r="W87" s="6">
        <f t="shared" si="26"/>
        <v>425489.60189582687</v>
      </c>
      <c r="X87" s="4"/>
    </row>
    <row r="88" spans="1:24" x14ac:dyDescent="0.25">
      <c r="A88" s="4">
        <v>85</v>
      </c>
      <c r="B88" s="6">
        <f t="shared" si="20"/>
        <v>1381.1632805559802</v>
      </c>
      <c r="C88" s="6">
        <f t="shared" si="21"/>
        <v>294.37631841458096</v>
      </c>
      <c r="D88" s="6">
        <f t="shared" si="22"/>
        <v>1086.7869621413993</v>
      </c>
      <c r="E88" s="6">
        <f>-FV(Solution!$C$7/12,1,-B88,E87)</f>
        <v>116663.74040367846</v>
      </c>
      <c r="F88" s="16"/>
      <c r="G88" s="4">
        <v>85</v>
      </c>
      <c r="H88" s="6">
        <f t="shared" si="14"/>
        <v>2000</v>
      </c>
      <c r="I88" s="6">
        <f t="shared" si="23"/>
        <v>149.96779917618551</v>
      </c>
      <c r="J88" s="6">
        <f t="shared" si="24"/>
        <v>1850.0322008238145</v>
      </c>
      <c r="K88" s="6">
        <f>-FV(Solution!$C$7/12,1,-H88,K87)</f>
        <v>58137.087469634498</v>
      </c>
      <c r="L88" s="21">
        <f>IF(I88&gt;=0,SUM($I$4:I88))</f>
        <v>28137.087469634498</v>
      </c>
      <c r="M88" s="35" t="b">
        <f t="shared" si="17"/>
        <v>0</v>
      </c>
      <c r="N88" s="4">
        <f t="shared" si="18"/>
        <v>85</v>
      </c>
      <c r="O88" s="13">
        <f>Q87*Solution!$C$22</f>
        <v>2648.2508960277</v>
      </c>
      <c r="P88" s="6">
        <f t="shared" si="15"/>
        <v>618.83671944401976</v>
      </c>
      <c r="Q88" s="6">
        <f t="shared" si="25"/>
        <v>135679.63241685671</v>
      </c>
      <c r="R88" s="4">
        <f t="shared" si="16"/>
        <v>85</v>
      </c>
      <c r="S88" s="16"/>
      <c r="T88" s="4">
        <f t="shared" si="19"/>
        <v>264</v>
      </c>
      <c r="U88" s="13">
        <f>W87*Solution!$C$22</f>
        <v>8509.7920379165371</v>
      </c>
      <c r="V88" s="6">
        <f>Solution!$C$10</f>
        <v>2000</v>
      </c>
      <c r="W88" s="6">
        <f t="shared" si="26"/>
        <v>435999.39393374341</v>
      </c>
      <c r="X88" s="4"/>
    </row>
    <row r="89" spans="1:24" x14ac:dyDescent="0.25">
      <c r="A89" s="4">
        <v>86</v>
      </c>
      <c r="B89" s="6">
        <f t="shared" si="20"/>
        <v>1381.1632805559802</v>
      </c>
      <c r="C89" s="6">
        <f t="shared" si="21"/>
        <v>291.65935100922252</v>
      </c>
      <c r="D89" s="6">
        <f t="shared" si="22"/>
        <v>1089.5039295467577</v>
      </c>
      <c r="E89" s="6">
        <f>-FV(Solution!$C$7/12,1,-B89,E88)</f>
        <v>115574.2364741317</v>
      </c>
      <c r="F89" s="16"/>
      <c r="G89" s="4">
        <v>86</v>
      </c>
      <c r="H89" s="6">
        <f t="shared" si="14"/>
        <v>2000</v>
      </c>
      <c r="I89" s="6">
        <f t="shared" si="23"/>
        <v>145.34271867412463</v>
      </c>
      <c r="J89" s="6">
        <f t="shared" si="24"/>
        <v>1854.6572813258754</v>
      </c>
      <c r="K89" s="6">
        <f>-FV(Solution!$C$7/12,1,-H89,K88)</f>
        <v>56282.430188308623</v>
      </c>
      <c r="L89" s="21">
        <f>IF(I89&gt;=0,SUM($I$4:I89))</f>
        <v>28282.430188308623</v>
      </c>
      <c r="M89" s="35" t="b">
        <f t="shared" si="17"/>
        <v>0</v>
      </c>
      <c r="N89" s="4">
        <f t="shared" si="18"/>
        <v>86</v>
      </c>
      <c r="O89" s="13">
        <f>Q88*Solution!$C$22</f>
        <v>2713.5926483371341</v>
      </c>
      <c r="P89" s="6">
        <f t="shared" si="15"/>
        <v>618.83671944401976</v>
      </c>
      <c r="Q89" s="6">
        <f t="shared" si="25"/>
        <v>139012.06178463786</v>
      </c>
      <c r="R89" s="4">
        <f t="shared" si="16"/>
        <v>86</v>
      </c>
      <c r="S89" s="16"/>
      <c r="T89" s="4">
        <f t="shared" si="19"/>
        <v>265</v>
      </c>
      <c r="U89" s="13">
        <f>W88*Solution!$C$22</f>
        <v>8719.9878786748686</v>
      </c>
      <c r="V89" s="6">
        <f>Solution!$C$10</f>
        <v>2000</v>
      </c>
      <c r="W89" s="6">
        <f t="shared" si="26"/>
        <v>446719.38181241829</v>
      </c>
      <c r="X89" s="4"/>
    </row>
    <row r="90" spans="1:24" x14ac:dyDescent="0.25">
      <c r="A90" s="4">
        <v>87</v>
      </c>
      <c r="B90" s="6">
        <f t="shared" si="20"/>
        <v>1381.1632805559802</v>
      </c>
      <c r="C90" s="6">
        <f t="shared" si="21"/>
        <v>288.93559118535086</v>
      </c>
      <c r="D90" s="6">
        <f t="shared" si="22"/>
        <v>1092.2276893706294</v>
      </c>
      <c r="E90" s="6">
        <f>-FV(Solution!$C$7/12,1,-B90,E89)</f>
        <v>114482.00878476107</v>
      </c>
      <c r="F90" s="16"/>
      <c r="G90" s="4">
        <v>87</v>
      </c>
      <c r="H90" s="6">
        <f t="shared" si="14"/>
        <v>2000</v>
      </c>
      <c r="I90" s="6">
        <f t="shared" si="23"/>
        <v>140.70607547081454</v>
      </c>
      <c r="J90" s="6">
        <f t="shared" si="24"/>
        <v>1859.2939245291855</v>
      </c>
      <c r="K90" s="6">
        <f>-FV(Solution!$C$7/12,1,-H90,K89)</f>
        <v>54423.136263779437</v>
      </c>
      <c r="L90" s="21">
        <f>IF(I90&gt;=0,SUM($I$4:I90))</f>
        <v>28423.136263779437</v>
      </c>
      <c r="M90" s="35" t="b">
        <f t="shared" si="17"/>
        <v>0</v>
      </c>
      <c r="N90" s="4">
        <f t="shared" si="18"/>
        <v>87</v>
      </c>
      <c r="O90" s="13">
        <f>Q89*Solution!$C$22</f>
        <v>2780.2412356927571</v>
      </c>
      <c r="P90" s="6">
        <f t="shared" si="15"/>
        <v>618.83671944401976</v>
      </c>
      <c r="Q90" s="6">
        <f t="shared" si="25"/>
        <v>142411.13973977463</v>
      </c>
      <c r="R90" s="4">
        <f t="shared" si="16"/>
        <v>87</v>
      </c>
      <c r="S90" s="16"/>
      <c r="T90" s="4">
        <f t="shared" si="19"/>
        <v>266</v>
      </c>
      <c r="U90" s="13">
        <f>W89*Solution!$C$22</f>
        <v>8934.3876362483661</v>
      </c>
      <c r="V90" s="6">
        <f>Solution!$C$10</f>
        <v>2000</v>
      </c>
      <c r="W90" s="6">
        <f t="shared" si="26"/>
        <v>457653.76944866666</v>
      </c>
      <c r="X90" s="4"/>
    </row>
    <row r="91" spans="1:24" x14ac:dyDescent="0.25">
      <c r="A91" s="4">
        <v>88</v>
      </c>
      <c r="B91" s="6">
        <f t="shared" si="20"/>
        <v>1381.1632805559802</v>
      </c>
      <c r="C91" s="6">
        <f t="shared" si="21"/>
        <v>286.20502196192865</v>
      </c>
      <c r="D91" s="6">
        <f t="shared" si="22"/>
        <v>1094.9582585940516</v>
      </c>
      <c r="E91" s="6">
        <f>-FV(Solution!$C$7/12,1,-B91,E90)</f>
        <v>113387.05052616702</v>
      </c>
      <c r="F91" s="16"/>
      <c r="G91" s="4">
        <v>88</v>
      </c>
      <c r="H91" s="6">
        <f t="shared" si="14"/>
        <v>2000</v>
      </c>
      <c r="I91" s="6">
        <f t="shared" si="23"/>
        <v>136.05784065948683</v>
      </c>
      <c r="J91" s="6">
        <f t="shared" si="24"/>
        <v>1863.9421593405132</v>
      </c>
      <c r="K91" s="6">
        <f>-FV(Solution!$C$7/12,1,-H91,K90)</f>
        <v>52559.194104438924</v>
      </c>
      <c r="L91" s="21">
        <f>IF(I91&gt;=0,SUM($I$4:I91))</f>
        <v>28559.194104438924</v>
      </c>
      <c r="M91" s="35" t="b">
        <f t="shared" si="17"/>
        <v>0</v>
      </c>
      <c r="N91" s="4">
        <f t="shared" si="18"/>
        <v>88</v>
      </c>
      <c r="O91" s="13">
        <f>Q90*Solution!$C$22</f>
        <v>2848.2227947954925</v>
      </c>
      <c r="P91" s="6">
        <f t="shared" si="15"/>
        <v>618.83671944401976</v>
      </c>
      <c r="Q91" s="6">
        <f t="shared" si="25"/>
        <v>145878.19925401415</v>
      </c>
      <c r="R91" s="4">
        <f t="shared" si="16"/>
        <v>88</v>
      </c>
      <c r="S91" s="16"/>
      <c r="T91" s="4">
        <f t="shared" si="19"/>
        <v>267</v>
      </c>
      <c r="U91" s="13">
        <f>W90*Solution!$C$22</f>
        <v>9153.0753889733332</v>
      </c>
      <c r="V91" s="6">
        <f>Solution!$C$10</f>
        <v>2000</v>
      </c>
      <c r="W91" s="6">
        <f t="shared" si="26"/>
        <v>468806.84483764</v>
      </c>
      <c r="X91" s="4"/>
    </row>
    <row r="92" spans="1:24" x14ac:dyDescent="0.25">
      <c r="A92" s="4">
        <v>89</v>
      </c>
      <c r="B92" s="6">
        <f t="shared" si="20"/>
        <v>1381.1632805559802</v>
      </c>
      <c r="C92" s="6">
        <f t="shared" si="21"/>
        <v>283.46762631544152</v>
      </c>
      <c r="D92" s="6">
        <f t="shared" si="22"/>
        <v>1097.6956542405387</v>
      </c>
      <c r="E92" s="6">
        <f>-FV(Solution!$C$7/12,1,-B92,E91)</f>
        <v>112289.35487192648</v>
      </c>
      <c r="F92" s="16"/>
      <c r="G92" s="4">
        <v>89</v>
      </c>
      <c r="H92" s="6">
        <f t="shared" si="14"/>
        <v>2000</v>
      </c>
      <c r="I92" s="6">
        <f t="shared" si="23"/>
        <v>131.39798526113736</v>
      </c>
      <c r="J92" s="6">
        <f t="shared" si="24"/>
        <v>1868.6020147388626</v>
      </c>
      <c r="K92" s="6">
        <f>-FV(Solution!$C$7/12,1,-H92,K91)</f>
        <v>50690.592089700061</v>
      </c>
      <c r="L92" s="21">
        <f>IF(I92&gt;=0,SUM($I$4:I92))</f>
        <v>28690.592089700061</v>
      </c>
      <c r="M92" s="35" t="b">
        <f t="shared" si="17"/>
        <v>0</v>
      </c>
      <c r="N92" s="4">
        <f t="shared" si="18"/>
        <v>89</v>
      </c>
      <c r="O92" s="13">
        <f>Q91*Solution!$C$22</f>
        <v>2917.5639850802831</v>
      </c>
      <c r="P92" s="6">
        <f t="shared" si="15"/>
        <v>618.83671944401976</v>
      </c>
      <c r="Q92" s="6">
        <f t="shared" si="25"/>
        <v>149414.59995853846</v>
      </c>
      <c r="R92" s="4">
        <f t="shared" si="16"/>
        <v>89</v>
      </c>
      <c r="S92" s="16"/>
      <c r="T92" s="4">
        <f t="shared" si="19"/>
        <v>268</v>
      </c>
      <c r="U92" s="13">
        <f>W91*Solution!$C$22</f>
        <v>9376.1368967527997</v>
      </c>
      <c r="V92" s="6">
        <f>Solution!$C$10</f>
        <v>2000</v>
      </c>
      <c r="W92" s="6">
        <f t="shared" si="26"/>
        <v>480182.98173439282</v>
      </c>
      <c r="X92" s="4"/>
    </row>
    <row r="93" spans="1:24" x14ac:dyDescent="0.25">
      <c r="A93" s="4">
        <v>90</v>
      </c>
      <c r="B93" s="6">
        <f t="shared" si="20"/>
        <v>1381.1632805559802</v>
      </c>
      <c r="C93" s="6">
        <f t="shared" si="21"/>
        <v>280.72338717983985</v>
      </c>
      <c r="D93" s="6">
        <f t="shared" si="22"/>
        <v>1100.4398933761404</v>
      </c>
      <c r="E93" s="6">
        <f>-FV(Solution!$C$7/12,1,-B93,E92)</f>
        <v>111188.91497855034</v>
      </c>
      <c r="F93" s="16"/>
      <c r="G93" s="4">
        <v>90</v>
      </c>
      <c r="H93" s="6">
        <f t="shared" si="14"/>
        <v>2000</v>
      </c>
      <c r="I93" s="6">
        <f t="shared" si="23"/>
        <v>126.72648022429348</v>
      </c>
      <c r="J93" s="6">
        <f t="shared" si="24"/>
        <v>1873.2735197757065</v>
      </c>
      <c r="K93" s="6">
        <f>-FV(Solution!$C$7/12,1,-H93,K92)</f>
        <v>48817.318569924355</v>
      </c>
      <c r="L93" s="21">
        <f>IF(I93&gt;=0,SUM($I$4:I93))</f>
        <v>28817.318569924355</v>
      </c>
      <c r="M93" s="35" t="b">
        <f t="shared" si="17"/>
        <v>0</v>
      </c>
      <c r="N93" s="4">
        <f t="shared" si="18"/>
        <v>90</v>
      </c>
      <c r="O93" s="13">
        <f>Q92*Solution!$C$22</f>
        <v>2988.291999170769</v>
      </c>
      <c r="P93" s="6">
        <f t="shared" si="15"/>
        <v>618.83671944401976</v>
      </c>
      <c r="Q93" s="6">
        <f t="shared" si="25"/>
        <v>153021.72867715324</v>
      </c>
      <c r="R93" s="4">
        <f t="shared" si="16"/>
        <v>90</v>
      </c>
      <c r="S93" s="16"/>
      <c r="T93" s="4">
        <f t="shared" si="19"/>
        <v>269</v>
      </c>
      <c r="U93" s="13">
        <f>W92*Solution!$C$22</f>
        <v>9603.6596346878559</v>
      </c>
      <c r="V93" s="6">
        <f>Solution!$C$10</f>
        <v>2000</v>
      </c>
      <c r="W93" s="6">
        <f t="shared" si="26"/>
        <v>491786.64136908069</v>
      </c>
      <c r="X93" s="4"/>
    </row>
    <row r="94" spans="1:24" x14ac:dyDescent="0.25">
      <c r="A94" s="4">
        <v>91</v>
      </c>
      <c r="B94" s="6">
        <f t="shared" si="20"/>
        <v>1381.1632805559802</v>
      </c>
      <c r="C94" s="6">
        <f t="shared" si="21"/>
        <v>277.97228744640779</v>
      </c>
      <c r="D94" s="6">
        <f t="shared" si="22"/>
        <v>1103.1909931095724</v>
      </c>
      <c r="E94" s="6">
        <f>-FV(Solution!$C$7/12,1,-B94,E93)</f>
        <v>110085.72398544077</v>
      </c>
      <c r="F94" s="16"/>
      <c r="G94" s="4">
        <v>91</v>
      </c>
      <c r="H94" s="6">
        <f t="shared" si="14"/>
        <v>2000</v>
      </c>
      <c r="I94" s="6">
        <f t="shared" si="23"/>
        <v>122.04329642485391</v>
      </c>
      <c r="J94" s="6">
        <f t="shared" si="24"/>
        <v>1877.9567035751461</v>
      </c>
      <c r="K94" s="6">
        <f>-FV(Solution!$C$7/12,1,-H94,K93)</f>
        <v>46939.361866349209</v>
      </c>
      <c r="L94" s="21">
        <f>IF(I94&gt;=0,SUM($I$4:I94))</f>
        <v>28939.361866349209</v>
      </c>
      <c r="M94" s="35" t="b">
        <f t="shared" si="17"/>
        <v>0</v>
      </c>
      <c r="N94" s="4">
        <f t="shared" si="18"/>
        <v>91</v>
      </c>
      <c r="O94" s="13">
        <f>Q93*Solution!$C$22</f>
        <v>3060.4345735430647</v>
      </c>
      <c r="P94" s="6">
        <f t="shared" si="15"/>
        <v>618.83671944401976</v>
      </c>
      <c r="Q94" s="6">
        <f t="shared" si="25"/>
        <v>156700.99997014031</v>
      </c>
      <c r="R94" s="4">
        <f t="shared" si="16"/>
        <v>91</v>
      </c>
      <c r="S94" s="16"/>
      <c r="T94" s="4">
        <f t="shared" si="19"/>
        <v>270</v>
      </c>
      <c r="U94" s="13">
        <f>W93*Solution!$C$22</f>
        <v>9835.7328273816147</v>
      </c>
      <c r="V94" s="6">
        <f>Solution!$C$10</f>
        <v>2000</v>
      </c>
      <c r="W94" s="6">
        <f t="shared" si="26"/>
        <v>503622.37419646233</v>
      </c>
      <c r="X94" s="4"/>
    </row>
    <row r="95" spans="1:24" x14ac:dyDescent="0.25">
      <c r="A95" s="4">
        <v>92</v>
      </c>
      <c r="B95" s="6">
        <f t="shared" si="20"/>
        <v>1381.1632805559802</v>
      </c>
      <c r="C95" s="6">
        <f t="shared" si="21"/>
        <v>275.21430996363233</v>
      </c>
      <c r="D95" s="6">
        <f t="shared" si="22"/>
        <v>1105.9489705923479</v>
      </c>
      <c r="E95" s="6">
        <f>-FV(Solution!$C$7/12,1,-B95,E94)</f>
        <v>108979.77501484842</v>
      </c>
      <c r="F95" s="16"/>
      <c r="G95" s="4">
        <v>92</v>
      </c>
      <c r="H95" s="6">
        <f t="shared" si="14"/>
        <v>2000</v>
      </c>
      <c r="I95" s="6">
        <f t="shared" si="23"/>
        <v>117.34840466591413</v>
      </c>
      <c r="J95" s="6">
        <f t="shared" si="24"/>
        <v>1882.6515953340859</v>
      </c>
      <c r="K95" s="6">
        <f>-FV(Solution!$C$7/12,1,-H95,K94)</f>
        <v>45056.710271015123</v>
      </c>
      <c r="L95" s="21">
        <f>IF(I95&gt;=0,SUM($I$4:I95))</f>
        <v>29056.710271015123</v>
      </c>
      <c r="M95" s="35" t="b">
        <f t="shared" si="17"/>
        <v>0</v>
      </c>
      <c r="N95" s="4">
        <f t="shared" si="18"/>
        <v>92</v>
      </c>
      <c r="O95" s="13">
        <f>Q94*Solution!$C$22</f>
        <v>3134.0199994028062</v>
      </c>
      <c r="P95" s="6">
        <f t="shared" si="15"/>
        <v>618.83671944401976</v>
      </c>
      <c r="Q95" s="6">
        <f t="shared" si="25"/>
        <v>160453.85668898714</v>
      </c>
      <c r="R95" s="4">
        <f t="shared" si="16"/>
        <v>92</v>
      </c>
      <c r="S95" s="16"/>
      <c r="T95" s="4">
        <f t="shared" si="19"/>
        <v>271</v>
      </c>
      <c r="U95" s="13">
        <f>W94*Solution!$C$22</f>
        <v>10072.447483929247</v>
      </c>
      <c r="V95" s="6">
        <f>Solution!$C$10</f>
        <v>2000</v>
      </c>
      <c r="W95" s="6">
        <f t="shared" si="26"/>
        <v>515694.82168039156</v>
      </c>
      <c r="X95" s="4"/>
    </row>
    <row r="96" spans="1:24" x14ac:dyDescent="0.25">
      <c r="A96" s="4">
        <v>93</v>
      </c>
      <c r="B96" s="6">
        <f t="shared" si="20"/>
        <v>1381.1632805559802</v>
      </c>
      <c r="C96" s="6">
        <f t="shared" si="21"/>
        <v>272.44943753714506</v>
      </c>
      <c r="D96" s="6">
        <f t="shared" si="22"/>
        <v>1108.7138430188352</v>
      </c>
      <c r="E96" s="6">
        <f>-FV(Solution!$C$7/12,1,-B96,E95)</f>
        <v>107871.06117182958</v>
      </c>
      <c r="F96" s="16"/>
      <c r="G96" s="4">
        <v>93</v>
      </c>
      <c r="H96" s="6">
        <f t="shared" si="14"/>
        <v>2000</v>
      </c>
      <c r="I96" s="6">
        <f t="shared" si="23"/>
        <v>112.64177567757724</v>
      </c>
      <c r="J96" s="6">
        <f t="shared" si="24"/>
        <v>1887.3582243224228</v>
      </c>
      <c r="K96" s="6">
        <f>-FV(Solution!$C$7/12,1,-H96,K95)</f>
        <v>43169.3520466927</v>
      </c>
      <c r="L96" s="21">
        <f>IF(I96&gt;=0,SUM($I$4:I96))</f>
        <v>29169.3520466927</v>
      </c>
      <c r="M96" s="35" t="b">
        <f t="shared" si="17"/>
        <v>0</v>
      </c>
      <c r="N96" s="4">
        <f t="shared" si="18"/>
        <v>93</v>
      </c>
      <c r="O96" s="13">
        <f>Q95*Solution!$C$22</f>
        <v>3209.0771337797428</v>
      </c>
      <c r="P96" s="6">
        <f t="shared" si="15"/>
        <v>618.83671944401976</v>
      </c>
      <c r="Q96" s="6">
        <f t="shared" si="25"/>
        <v>164281.7705422109</v>
      </c>
      <c r="R96" s="4">
        <f t="shared" si="16"/>
        <v>93</v>
      </c>
      <c r="S96" s="16"/>
      <c r="T96" s="4">
        <f t="shared" si="19"/>
        <v>272</v>
      </c>
      <c r="U96" s="13">
        <f>W95*Solution!$C$22</f>
        <v>10313.896433607832</v>
      </c>
      <c r="V96" s="6">
        <f>Solution!$C$10</f>
        <v>2000</v>
      </c>
      <c r="W96" s="6">
        <f t="shared" si="26"/>
        <v>528008.71811399935</v>
      </c>
      <c r="X96" s="4"/>
    </row>
    <row r="97" spans="1:24" x14ac:dyDescent="0.25">
      <c r="A97" s="4">
        <v>94</v>
      </c>
      <c r="B97" s="6">
        <f t="shared" si="20"/>
        <v>1381.1632805559802</v>
      </c>
      <c r="C97" s="6">
        <f t="shared" si="21"/>
        <v>269.67765292960576</v>
      </c>
      <c r="D97" s="6">
        <f t="shared" si="22"/>
        <v>1111.4856276263745</v>
      </c>
      <c r="E97" s="6">
        <f>-FV(Solution!$C$7/12,1,-B97,E96)</f>
        <v>106759.57554420321</v>
      </c>
      <c r="F97" s="16"/>
      <c r="G97" s="4">
        <v>94</v>
      </c>
      <c r="H97" s="6">
        <f t="shared" si="14"/>
        <v>2000</v>
      </c>
      <c r="I97" s="6">
        <f t="shared" si="23"/>
        <v>107.92338011677202</v>
      </c>
      <c r="J97" s="6">
        <f t="shared" si="24"/>
        <v>1892.076619883228</v>
      </c>
      <c r="K97" s="6">
        <f>-FV(Solution!$C$7/12,1,-H97,K96)</f>
        <v>41277.275426809472</v>
      </c>
      <c r="L97" s="21">
        <f>IF(I97&gt;=0,SUM($I$4:I97))</f>
        <v>29277.275426809472</v>
      </c>
      <c r="M97" s="35" t="b">
        <f t="shared" si="17"/>
        <v>0</v>
      </c>
      <c r="N97" s="4">
        <f t="shared" si="18"/>
        <v>94</v>
      </c>
      <c r="O97" s="13">
        <f>Q96*Solution!$C$22</f>
        <v>3285.6354108442179</v>
      </c>
      <c r="P97" s="6">
        <f t="shared" si="15"/>
        <v>618.83671944401976</v>
      </c>
      <c r="Q97" s="6">
        <f t="shared" si="25"/>
        <v>168186.24267249915</v>
      </c>
      <c r="R97" s="4">
        <f t="shared" si="16"/>
        <v>94</v>
      </c>
      <c r="S97" s="16"/>
      <c r="T97" s="4">
        <f t="shared" si="19"/>
        <v>273</v>
      </c>
      <c r="U97" s="13">
        <f>W96*Solution!$C$22</f>
        <v>10560.174362279988</v>
      </c>
      <c r="V97" s="6">
        <f>Solution!$C$10</f>
        <v>2000</v>
      </c>
      <c r="W97" s="6">
        <f t="shared" si="26"/>
        <v>540568.89247627929</v>
      </c>
      <c r="X97" s="4"/>
    </row>
    <row r="98" spans="1:24" x14ac:dyDescent="0.25">
      <c r="A98" s="4">
        <v>95</v>
      </c>
      <c r="B98" s="6">
        <f t="shared" si="20"/>
        <v>1381.1632805559802</v>
      </c>
      <c r="C98" s="6">
        <f t="shared" si="21"/>
        <v>266.89893886052778</v>
      </c>
      <c r="D98" s="6">
        <f t="shared" si="22"/>
        <v>1114.2643416954525</v>
      </c>
      <c r="E98" s="6">
        <f>-FV(Solution!$C$7/12,1,-B98,E97)</f>
        <v>105645.31120250776</v>
      </c>
      <c r="F98" s="16"/>
      <c r="G98" s="4">
        <v>95</v>
      </c>
      <c r="H98" s="6">
        <f t="shared" si="14"/>
        <v>2000</v>
      </c>
      <c r="I98" s="6">
        <f t="shared" si="23"/>
        <v>103.19318856706377</v>
      </c>
      <c r="J98" s="6">
        <f t="shared" si="24"/>
        <v>1896.8068114329362</v>
      </c>
      <c r="K98" s="6">
        <f>-FV(Solution!$C$7/12,1,-H98,K97)</f>
        <v>39380.468615376536</v>
      </c>
      <c r="L98" s="21">
        <f>IF(I98&gt;=0,SUM($I$4:I98))</f>
        <v>29380.468615376536</v>
      </c>
      <c r="M98" s="35" t="b">
        <f t="shared" si="17"/>
        <v>0</v>
      </c>
      <c r="N98" s="4">
        <f t="shared" si="18"/>
        <v>95</v>
      </c>
      <c r="O98" s="13">
        <f>Q97*Solution!$C$22</f>
        <v>3363.7248534499831</v>
      </c>
      <c r="P98" s="6">
        <f t="shared" si="15"/>
        <v>618.83671944401976</v>
      </c>
      <c r="Q98" s="6">
        <f t="shared" si="25"/>
        <v>172168.80424539317</v>
      </c>
      <c r="R98" s="4">
        <f t="shared" si="16"/>
        <v>95</v>
      </c>
      <c r="S98" s="16"/>
      <c r="T98" s="4">
        <f t="shared" si="19"/>
        <v>274</v>
      </c>
      <c r="U98" s="13">
        <f>W97*Solution!$C$22</f>
        <v>10811.377849525586</v>
      </c>
      <c r="V98" s="6">
        <f>Solution!$C$10</f>
        <v>2000</v>
      </c>
      <c r="W98" s="6">
        <f t="shared" si="26"/>
        <v>553380.27032580483</v>
      </c>
      <c r="X98" s="4"/>
    </row>
    <row r="99" spans="1:24" x14ac:dyDescent="0.25">
      <c r="A99" s="4">
        <v>96</v>
      </c>
      <c r="B99" s="6">
        <f t="shared" si="20"/>
        <v>1381.1632805559802</v>
      </c>
      <c r="C99" s="6">
        <f t="shared" si="21"/>
        <v>264.1132780062926</v>
      </c>
      <c r="D99" s="6">
        <f t="shared" si="22"/>
        <v>1117.0500025496876</v>
      </c>
      <c r="E99" s="6">
        <f>-FV(Solution!$C$7/12,1,-B99,E98)</f>
        <v>104528.26119995807</v>
      </c>
      <c r="F99" s="16"/>
      <c r="G99" s="4">
        <v>96</v>
      </c>
      <c r="H99" s="6">
        <f t="shared" si="14"/>
        <v>2000</v>
      </c>
      <c r="I99" s="6">
        <f t="shared" si="23"/>
        <v>98.451171538479684</v>
      </c>
      <c r="J99" s="6">
        <f t="shared" si="24"/>
        <v>1901.5488284615203</v>
      </c>
      <c r="K99" s="6">
        <f>-FV(Solution!$C$7/12,1,-H99,K98)</f>
        <v>37478.919786915016</v>
      </c>
      <c r="L99" s="21">
        <f>IF(I99&gt;=0,SUM($I$4:I99))</f>
        <v>29478.919786915016</v>
      </c>
      <c r="M99" s="35" t="b">
        <f t="shared" si="17"/>
        <v>0</v>
      </c>
      <c r="N99" s="4">
        <f t="shared" si="18"/>
        <v>96</v>
      </c>
      <c r="O99" s="13">
        <f>Q98*Solution!$C$22</f>
        <v>3443.3760849078635</v>
      </c>
      <c r="P99" s="6">
        <f t="shared" si="15"/>
        <v>618.83671944401976</v>
      </c>
      <c r="Q99" s="6">
        <f t="shared" si="25"/>
        <v>176231.01704974505</v>
      </c>
      <c r="R99" s="4">
        <f t="shared" si="16"/>
        <v>96</v>
      </c>
      <c r="S99" s="16"/>
      <c r="T99" s="4">
        <f t="shared" si="19"/>
        <v>275</v>
      </c>
      <c r="U99" s="13">
        <f>W98*Solution!$C$22</f>
        <v>11067.605406516097</v>
      </c>
      <c r="V99" s="6">
        <f>Solution!$C$10</f>
        <v>2000</v>
      </c>
      <c r="W99" s="6">
        <f t="shared" si="26"/>
        <v>566447.87573232094</v>
      </c>
      <c r="X99" s="4"/>
    </row>
    <row r="100" spans="1:24" x14ac:dyDescent="0.25">
      <c r="A100" s="4">
        <v>97</v>
      </c>
      <c r="B100" s="6">
        <f t="shared" si="20"/>
        <v>1381.1632805559802</v>
      </c>
      <c r="C100" s="6">
        <f t="shared" si="21"/>
        <v>261.320652999917</v>
      </c>
      <c r="D100" s="6">
        <f t="shared" si="22"/>
        <v>1119.8426275560632</v>
      </c>
      <c r="E100" s="6">
        <f>-FV(Solution!$C$7/12,1,-B100,E99)</f>
        <v>103408.41857240201</v>
      </c>
      <c r="F100" s="16"/>
      <c r="G100" s="4">
        <v>97</v>
      </c>
      <c r="H100" s="6">
        <f t="shared" si="14"/>
        <v>2000</v>
      </c>
      <c r="I100" s="6">
        <f t="shared" si="23"/>
        <v>93.697299467326957</v>
      </c>
      <c r="J100" s="6">
        <f t="shared" si="24"/>
        <v>1906.302700532673</v>
      </c>
      <c r="K100" s="6">
        <f>-FV(Solution!$C$7/12,1,-H100,K99)</f>
        <v>35572.617086382343</v>
      </c>
      <c r="L100" s="21">
        <f>IF(I100&gt;=0,SUM($I$4:I100))</f>
        <v>29572.617086382343</v>
      </c>
      <c r="M100" s="35" t="b">
        <f t="shared" si="17"/>
        <v>0</v>
      </c>
      <c r="N100" s="4">
        <f t="shared" si="18"/>
        <v>97</v>
      </c>
      <c r="O100" s="13">
        <f>Q99*Solution!$C$22</f>
        <v>3524.6203409949012</v>
      </c>
      <c r="P100" s="6">
        <f t="shared" si="15"/>
        <v>618.83671944401976</v>
      </c>
      <c r="Q100" s="6">
        <f t="shared" si="25"/>
        <v>180374.47411018398</v>
      </c>
      <c r="R100" s="4">
        <f t="shared" si="16"/>
        <v>97</v>
      </c>
      <c r="S100" s="16"/>
      <c r="T100" s="4">
        <f t="shared" si="19"/>
        <v>276</v>
      </c>
      <c r="U100" s="13">
        <f>W99*Solution!$C$22</f>
        <v>11328.957514646419</v>
      </c>
      <c r="V100" s="6">
        <f>Solution!$C$10</f>
        <v>2000</v>
      </c>
      <c r="W100" s="6">
        <f t="shared" si="26"/>
        <v>579776.83324696741</v>
      </c>
      <c r="X100" s="4"/>
    </row>
    <row r="101" spans="1:24" x14ac:dyDescent="0.25">
      <c r="A101" s="4">
        <v>98</v>
      </c>
      <c r="B101" s="6">
        <f t="shared" si="20"/>
        <v>1381.1632805559802</v>
      </c>
      <c r="C101" s="6">
        <f t="shared" si="21"/>
        <v>258.52104643102393</v>
      </c>
      <c r="D101" s="6">
        <f t="shared" si="22"/>
        <v>1122.6422341249563</v>
      </c>
      <c r="E101" s="6">
        <f>-FV(Solution!$C$7/12,1,-B101,E100)</f>
        <v>102285.77633827705</v>
      </c>
      <c r="F101" s="16"/>
      <c r="G101" s="4">
        <v>98</v>
      </c>
      <c r="H101" s="6">
        <f t="shared" si="14"/>
        <v>2000</v>
      </c>
      <c r="I101" s="6">
        <f t="shared" si="23"/>
        <v>88.931542715996329</v>
      </c>
      <c r="J101" s="6">
        <f t="shared" si="24"/>
        <v>1911.0684572840037</v>
      </c>
      <c r="K101" s="6">
        <f>-FV(Solution!$C$7/12,1,-H101,K100)</f>
        <v>33661.548629098339</v>
      </c>
      <c r="L101" s="21">
        <f>IF(I101&gt;=0,SUM($I$4:I101))</f>
        <v>29661.548629098339</v>
      </c>
      <c r="M101" s="35" t="b">
        <f t="shared" si="17"/>
        <v>0</v>
      </c>
      <c r="N101" s="4">
        <f t="shared" si="18"/>
        <v>98</v>
      </c>
      <c r="O101" s="13">
        <f>Q100*Solution!$C$22</f>
        <v>3607.4894822036795</v>
      </c>
      <c r="P101" s="6">
        <f t="shared" si="15"/>
        <v>618.83671944401976</v>
      </c>
      <c r="Q101" s="6">
        <f t="shared" si="25"/>
        <v>184600.80031183167</v>
      </c>
      <c r="R101" s="4">
        <f t="shared" si="16"/>
        <v>98</v>
      </c>
      <c r="S101" s="16"/>
      <c r="T101" s="4">
        <f t="shared" si="19"/>
        <v>277</v>
      </c>
      <c r="U101" s="13">
        <f>W100*Solution!$C$22</f>
        <v>11595.536664939349</v>
      </c>
      <c r="V101" s="6">
        <f>Solution!$C$10</f>
        <v>2000</v>
      </c>
      <c r="W101" s="6">
        <f t="shared" si="26"/>
        <v>593372.36991190678</v>
      </c>
      <c r="X101" s="4"/>
    </row>
    <row r="102" spans="1:24" x14ac:dyDescent="0.25">
      <c r="A102" s="4">
        <v>99</v>
      </c>
      <c r="B102" s="6">
        <f t="shared" si="20"/>
        <v>1381.1632805559802</v>
      </c>
      <c r="C102" s="6">
        <f t="shared" si="21"/>
        <v>255.71444084571158</v>
      </c>
      <c r="D102" s="6">
        <f t="shared" si="22"/>
        <v>1125.4488397102687</v>
      </c>
      <c r="E102" s="6">
        <f>-FV(Solution!$C$7/12,1,-B102,E101)</f>
        <v>101160.32749856678</v>
      </c>
      <c r="F102" s="16"/>
      <c r="G102" s="4">
        <v>99</v>
      </c>
      <c r="H102" s="6">
        <f t="shared" si="14"/>
        <v>2000</v>
      </c>
      <c r="I102" s="6">
        <f t="shared" si="23"/>
        <v>84.153871572787466</v>
      </c>
      <c r="J102" s="6">
        <f t="shared" si="24"/>
        <v>1915.8461284272125</v>
      </c>
      <c r="K102" s="6">
        <f>-FV(Solution!$C$7/12,1,-H102,K101)</f>
        <v>31745.702500671126</v>
      </c>
      <c r="L102" s="21">
        <f>IF(I102&gt;=0,SUM($I$4:I102))</f>
        <v>29745.702500671126</v>
      </c>
      <c r="M102" s="35" t="b">
        <f t="shared" si="17"/>
        <v>0</v>
      </c>
      <c r="N102" s="4">
        <f t="shared" si="18"/>
        <v>99</v>
      </c>
      <c r="O102" s="13">
        <f>Q101*Solution!$C$22</f>
        <v>3692.0160062366335</v>
      </c>
      <c r="P102" s="6">
        <f t="shared" si="15"/>
        <v>618.83671944401976</v>
      </c>
      <c r="Q102" s="6">
        <f t="shared" si="25"/>
        <v>188911.65303751233</v>
      </c>
      <c r="R102" s="4">
        <f t="shared" si="16"/>
        <v>99</v>
      </c>
      <c r="S102" s="16"/>
      <c r="T102" s="4">
        <f t="shared" si="19"/>
        <v>278</v>
      </c>
      <c r="U102" s="13">
        <f>W101*Solution!$C$22</f>
        <v>11867.447398238135</v>
      </c>
      <c r="V102" s="6">
        <f>Solution!$C$10</f>
        <v>2000</v>
      </c>
      <c r="W102" s="6">
        <f t="shared" si="26"/>
        <v>607239.81731014489</v>
      </c>
      <c r="X102" s="4"/>
    </row>
    <row r="103" spans="1:24" x14ac:dyDescent="0.25">
      <c r="A103" s="4">
        <v>100</v>
      </c>
      <c r="B103" s="6">
        <f t="shared" si="20"/>
        <v>1381.1632805559802</v>
      </c>
      <c r="C103" s="6">
        <f t="shared" si="21"/>
        <v>252.90081874643693</v>
      </c>
      <c r="D103" s="6">
        <f t="shared" si="22"/>
        <v>1128.2624618095433</v>
      </c>
      <c r="E103" s="6">
        <f>-FV(Solution!$C$7/12,1,-B103,E102)</f>
        <v>100032.06503675724</v>
      </c>
      <c r="F103" s="16"/>
      <c r="G103" s="4">
        <v>100</v>
      </c>
      <c r="H103" s="6">
        <f t="shared" si="14"/>
        <v>2000</v>
      </c>
      <c r="I103" s="6">
        <f t="shared" si="23"/>
        <v>79.36425625171978</v>
      </c>
      <c r="J103" s="6">
        <f t="shared" si="24"/>
        <v>1920.6357437482802</v>
      </c>
      <c r="K103" s="6">
        <f>-FV(Solution!$C$7/12,1,-H103,K102)</f>
        <v>29825.066756922846</v>
      </c>
      <c r="L103" s="21">
        <f>IF(I103&gt;=0,SUM($I$4:I103))</f>
        <v>29825.066756922846</v>
      </c>
      <c r="M103" s="35" t="b">
        <f t="shared" si="17"/>
        <v>0</v>
      </c>
      <c r="N103" s="4">
        <f t="shared" si="18"/>
        <v>100</v>
      </c>
      <c r="O103" s="13">
        <f>Q102*Solution!$C$22</f>
        <v>3778.2330607502468</v>
      </c>
      <c r="P103" s="6">
        <f t="shared" si="15"/>
        <v>618.83671944401976</v>
      </c>
      <c r="Q103" s="6">
        <f t="shared" si="25"/>
        <v>193308.72281770658</v>
      </c>
      <c r="R103" s="4">
        <f t="shared" si="16"/>
        <v>100</v>
      </c>
      <c r="S103" s="16"/>
      <c r="T103" s="4">
        <f t="shared" si="19"/>
        <v>279</v>
      </c>
      <c r="U103" s="13">
        <f>W102*Solution!$C$22</f>
        <v>12144.796346202898</v>
      </c>
      <c r="V103" s="6">
        <f>Solution!$C$10</f>
        <v>2000</v>
      </c>
      <c r="W103" s="6">
        <f t="shared" si="26"/>
        <v>621384.61365634773</v>
      </c>
      <c r="X103" s="4"/>
    </row>
    <row r="104" spans="1:24" x14ac:dyDescent="0.25">
      <c r="A104" s="4">
        <v>101</v>
      </c>
      <c r="B104" s="6">
        <f t="shared" si="20"/>
        <v>1381.1632805559802</v>
      </c>
      <c r="C104" s="6">
        <f t="shared" si="21"/>
        <v>250.0801625919139</v>
      </c>
      <c r="D104" s="6">
        <f t="shared" si="22"/>
        <v>1131.0831179640663</v>
      </c>
      <c r="E104" s="6">
        <f>-FV(Solution!$C$7/12,1,-B104,E103)</f>
        <v>98900.981918793172</v>
      </c>
      <c r="F104" s="16"/>
      <c r="G104" s="4">
        <v>101</v>
      </c>
      <c r="H104" s="6">
        <f t="shared" si="14"/>
        <v>2000</v>
      </c>
      <c r="I104" s="6">
        <f t="shared" si="23"/>
        <v>74.562666892350535</v>
      </c>
      <c r="J104" s="6">
        <f t="shared" si="24"/>
        <v>1925.4373331076495</v>
      </c>
      <c r="K104" s="6">
        <f>-FV(Solution!$C$7/12,1,-H104,K103)</f>
        <v>27899.629423815197</v>
      </c>
      <c r="L104" s="21">
        <f>IF(I104&gt;=0,SUM($I$4:I104))</f>
        <v>29899.629423815197</v>
      </c>
      <c r="M104" s="35" t="b">
        <f t="shared" si="17"/>
        <v>0</v>
      </c>
      <c r="N104" s="4">
        <f t="shared" si="18"/>
        <v>101</v>
      </c>
      <c r="O104" s="13">
        <f>Q103*Solution!$C$22</f>
        <v>3866.174456354132</v>
      </c>
      <c r="P104" s="6">
        <f t="shared" si="15"/>
        <v>618.83671944401976</v>
      </c>
      <c r="Q104" s="6">
        <f t="shared" si="25"/>
        <v>197793.73399350475</v>
      </c>
      <c r="R104" s="4">
        <f t="shared" si="16"/>
        <v>101</v>
      </c>
      <c r="S104" s="16"/>
      <c r="T104" s="4">
        <f t="shared" si="19"/>
        <v>280</v>
      </c>
      <c r="U104" s="13">
        <f>W103*Solution!$C$22</f>
        <v>12427.692273126955</v>
      </c>
      <c r="V104" s="6">
        <f>Solution!$C$10</f>
        <v>2000</v>
      </c>
      <c r="W104" s="6">
        <f t="shared" si="26"/>
        <v>635812.30592947465</v>
      </c>
      <c r="X104" s="4"/>
    </row>
    <row r="105" spans="1:24" x14ac:dyDescent="0.25">
      <c r="A105" s="4">
        <v>102</v>
      </c>
      <c r="B105" s="6">
        <f t="shared" si="20"/>
        <v>1381.1632805559802</v>
      </c>
      <c r="C105" s="6">
        <f t="shared" si="21"/>
        <v>247.25245479701152</v>
      </c>
      <c r="D105" s="6">
        <f t="shared" si="22"/>
        <v>1133.9108257589687</v>
      </c>
      <c r="E105" s="6">
        <f>-FV(Solution!$C$7/12,1,-B105,E104)</f>
        <v>97767.071093034203</v>
      </c>
      <c r="F105" s="16"/>
      <c r="G105" s="4">
        <v>102</v>
      </c>
      <c r="H105" s="6">
        <f t="shared" si="14"/>
        <v>2000</v>
      </c>
      <c r="I105" s="6">
        <f t="shared" si="23"/>
        <v>69.749073559578392</v>
      </c>
      <c r="J105" s="6">
        <f t="shared" si="24"/>
        <v>1930.2509264404216</v>
      </c>
      <c r="K105" s="6">
        <f>-FV(Solution!$C$7/12,1,-H105,K104)</f>
        <v>25969.378497374775</v>
      </c>
      <c r="L105" s="21">
        <f>IF(I105&gt;=0,SUM($I$4:I105))</f>
        <v>29969.378497374775</v>
      </c>
      <c r="M105" s="35" t="b">
        <f t="shared" si="17"/>
        <v>0</v>
      </c>
      <c r="N105" s="4">
        <f t="shared" si="18"/>
        <v>102</v>
      </c>
      <c r="O105" s="13">
        <f>Q104*Solution!$C$22</f>
        <v>3955.874679870095</v>
      </c>
      <c r="P105" s="6">
        <f t="shared" si="15"/>
        <v>618.83671944401976</v>
      </c>
      <c r="Q105" s="6">
        <f t="shared" si="25"/>
        <v>202368.44539281886</v>
      </c>
      <c r="R105" s="4">
        <f t="shared" si="16"/>
        <v>102</v>
      </c>
      <c r="S105" s="16"/>
      <c r="T105" s="4">
        <f t="shared" si="19"/>
        <v>281</v>
      </c>
      <c r="U105" s="13">
        <f>W104*Solution!$C$22</f>
        <v>12716.246118589494</v>
      </c>
      <c r="V105" s="6">
        <f>Solution!$C$10</f>
        <v>2000</v>
      </c>
      <c r="W105" s="6">
        <f t="shared" si="26"/>
        <v>650528.55204806419</v>
      </c>
      <c r="X105" s="4"/>
    </row>
    <row r="106" spans="1:24" x14ac:dyDescent="0.25">
      <c r="A106" s="4">
        <v>103</v>
      </c>
      <c r="B106" s="6">
        <f t="shared" si="20"/>
        <v>1381.1632805559802</v>
      </c>
      <c r="C106" s="6">
        <f t="shared" si="21"/>
        <v>244.41767773260835</v>
      </c>
      <c r="D106" s="6">
        <f t="shared" si="22"/>
        <v>1136.7456028233719</v>
      </c>
      <c r="E106" s="6">
        <f>-FV(Solution!$C$7/12,1,-B106,E105)</f>
        <v>96630.325490210831</v>
      </c>
      <c r="F106" s="16"/>
      <c r="G106" s="4">
        <v>103</v>
      </c>
      <c r="H106" s="6">
        <f t="shared" si="14"/>
        <v>2000</v>
      </c>
      <c r="I106" s="6">
        <f t="shared" si="23"/>
        <v>64.923446243479702</v>
      </c>
      <c r="J106" s="6">
        <f t="shared" si="24"/>
        <v>1935.0765537565203</v>
      </c>
      <c r="K106" s="6">
        <f>-FV(Solution!$C$7/12,1,-H106,K105)</f>
        <v>24034.301943618255</v>
      </c>
      <c r="L106" s="21">
        <f>IF(I106&gt;=0,SUM($I$4:I106))</f>
        <v>30034.301943618255</v>
      </c>
      <c r="M106" s="35" t="b">
        <f t="shared" si="17"/>
        <v>0</v>
      </c>
      <c r="N106" s="4">
        <f t="shared" si="18"/>
        <v>103</v>
      </c>
      <c r="O106" s="13">
        <f>Q105*Solution!$C$22</f>
        <v>4047.3689078563771</v>
      </c>
      <c r="P106" s="6">
        <f t="shared" si="15"/>
        <v>618.83671944401976</v>
      </c>
      <c r="Q106" s="6">
        <f t="shared" si="25"/>
        <v>207034.65102011926</v>
      </c>
      <c r="R106" s="4">
        <f t="shared" si="16"/>
        <v>103</v>
      </c>
      <c r="S106" s="16"/>
      <c r="T106" s="4">
        <f t="shared" si="19"/>
        <v>282</v>
      </c>
      <c r="U106" s="13">
        <f>W105*Solution!$C$22</f>
        <v>13010.571040961284</v>
      </c>
      <c r="V106" s="6">
        <f>Solution!$C$10</f>
        <v>2000</v>
      </c>
      <c r="W106" s="6">
        <f t="shared" si="26"/>
        <v>665539.1230890255</v>
      </c>
      <c r="X106" s="4"/>
    </row>
    <row r="107" spans="1:24" x14ac:dyDescent="0.25">
      <c r="A107" s="4">
        <v>104</v>
      </c>
      <c r="B107" s="6">
        <f t="shared" si="20"/>
        <v>1381.1632805559802</v>
      </c>
      <c r="C107" s="6">
        <f t="shared" si="21"/>
        <v>241.57581372554887</v>
      </c>
      <c r="D107" s="6">
        <f t="shared" si="22"/>
        <v>1139.5874668304314</v>
      </c>
      <c r="E107" s="6">
        <f>-FV(Solution!$C$7/12,1,-B107,E106)</f>
        <v>95490.7380233804</v>
      </c>
      <c r="F107" s="16"/>
      <c r="G107" s="4">
        <v>104</v>
      </c>
      <c r="H107" s="6">
        <f t="shared" si="14"/>
        <v>2000</v>
      </c>
      <c r="I107" s="6">
        <f t="shared" si="23"/>
        <v>60.085754859086592</v>
      </c>
      <c r="J107" s="6">
        <f t="shared" si="24"/>
        <v>1939.9142451409134</v>
      </c>
      <c r="K107" s="6">
        <f>-FV(Solution!$C$7/12,1,-H107,K106)</f>
        <v>22094.387698477341</v>
      </c>
      <c r="L107" s="21">
        <f>IF(I107&gt;=0,SUM($I$4:I107))</f>
        <v>30094.387698477341</v>
      </c>
      <c r="M107" s="35" t="b">
        <f t="shared" si="17"/>
        <v>0</v>
      </c>
      <c r="N107" s="4">
        <f t="shared" si="18"/>
        <v>104</v>
      </c>
      <c r="O107" s="13">
        <f>Q106*Solution!$C$22</f>
        <v>4140.6930204023856</v>
      </c>
      <c r="P107" s="6">
        <f t="shared" si="15"/>
        <v>618.83671944401976</v>
      </c>
      <c r="Q107" s="6">
        <f t="shared" si="25"/>
        <v>211794.18075996567</v>
      </c>
      <c r="R107" s="4">
        <f t="shared" si="16"/>
        <v>104</v>
      </c>
      <c r="S107" s="16"/>
      <c r="T107" s="4">
        <f t="shared" si="19"/>
        <v>283</v>
      </c>
      <c r="U107" s="13">
        <f>W106*Solution!$C$22</f>
        <v>13310.782461780511</v>
      </c>
      <c r="V107" s="6">
        <f>Solution!$C$10</f>
        <v>2000</v>
      </c>
      <c r="W107" s="6">
        <f t="shared" si="26"/>
        <v>680849.90555080597</v>
      </c>
      <c r="X107" s="4"/>
    </row>
    <row r="108" spans="1:24" x14ac:dyDescent="0.25">
      <c r="A108" s="4">
        <v>105</v>
      </c>
      <c r="B108" s="6">
        <f t="shared" si="20"/>
        <v>1381.1632805559802</v>
      </c>
      <c r="C108" s="6">
        <f t="shared" si="21"/>
        <v>238.72684505848338</v>
      </c>
      <c r="D108" s="6">
        <f t="shared" si="22"/>
        <v>1142.4364354974969</v>
      </c>
      <c r="E108" s="6">
        <f>-FV(Solution!$C$7/12,1,-B108,E107)</f>
        <v>94348.301587882903</v>
      </c>
      <c r="F108" s="16"/>
      <c r="G108" s="4">
        <v>105</v>
      </c>
      <c r="H108" s="6">
        <f t="shared" si="14"/>
        <v>2000</v>
      </c>
      <c r="I108" s="6">
        <f t="shared" si="23"/>
        <v>55.235969246234163</v>
      </c>
      <c r="J108" s="6">
        <f t="shared" si="24"/>
        <v>1944.7640307537658</v>
      </c>
      <c r="K108" s="6">
        <f>-FV(Solution!$C$7/12,1,-H108,K107)</f>
        <v>20149.623667723576</v>
      </c>
      <c r="L108" s="21">
        <f>IF(I108&gt;=0,SUM($I$4:I108))</f>
        <v>30149.623667723576</v>
      </c>
      <c r="M108" s="35" t="b">
        <f t="shared" si="17"/>
        <v>0</v>
      </c>
      <c r="N108" s="4">
        <f t="shared" si="18"/>
        <v>105</v>
      </c>
      <c r="O108" s="13">
        <f>Q107*Solution!$C$22</f>
        <v>4235.8836151993137</v>
      </c>
      <c r="P108" s="6">
        <f t="shared" si="15"/>
        <v>618.83671944401976</v>
      </c>
      <c r="Q108" s="6">
        <f t="shared" si="25"/>
        <v>216648.901094609</v>
      </c>
      <c r="R108" s="4">
        <f t="shared" si="16"/>
        <v>105</v>
      </c>
      <c r="S108" s="16"/>
      <c r="T108" s="4">
        <f t="shared" si="19"/>
        <v>284</v>
      </c>
      <c r="U108" s="13">
        <f>W107*Solution!$C$22</f>
        <v>13616.998111016119</v>
      </c>
      <c r="V108" s="6">
        <f>Solution!$C$10</f>
        <v>2000</v>
      </c>
      <c r="W108" s="6">
        <f t="shared" si="26"/>
        <v>696466.90366182209</v>
      </c>
      <c r="X108" s="4"/>
    </row>
    <row r="109" spans="1:24" x14ac:dyDescent="0.25">
      <c r="A109" s="4">
        <v>106</v>
      </c>
      <c r="B109" s="6">
        <f t="shared" si="20"/>
        <v>1381.1632805559802</v>
      </c>
      <c r="C109" s="6">
        <f t="shared" si="21"/>
        <v>235.87075396973705</v>
      </c>
      <c r="D109" s="6">
        <f t="shared" si="22"/>
        <v>1145.2925265862432</v>
      </c>
      <c r="E109" s="6">
        <f>-FV(Solution!$C$7/12,1,-B109,E108)</f>
        <v>93203.00906129666</v>
      </c>
      <c r="F109" s="16"/>
      <c r="G109" s="4">
        <v>106</v>
      </c>
      <c r="H109" s="6">
        <f t="shared" si="14"/>
        <v>2000</v>
      </c>
      <c r="I109" s="6">
        <f t="shared" si="23"/>
        <v>50.374059169353131</v>
      </c>
      <c r="J109" s="6">
        <f t="shared" si="24"/>
        <v>1949.6259408306469</v>
      </c>
      <c r="K109" s="6">
        <f>-FV(Solution!$C$7/12,1,-H109,K108)</f>
        <v>18199.997726892929</v>
      </c>
      <c r="L109" s="21">
        <f>IF(I109&gt;=0,SUM($I$4:I109))</f>
        <v>30199.997726892929</v>
      </c>
      <c r="M109" s="35" t="b">
        <f t="shared" si="17"/>
        <v>0</v>
      </c>
      <c r="N109" s="4">
        <f t="shared" si="18"/>
        <v>106</v>
      </c>
      <c r="O109" s="13">
        <f>Q108*Solution!$C$22</f>
        <v>4332.9780218921796</v>
      </c>
      <c r="P109" s="6">
        <f t="shared" si="15"/>
        <v>618.83671944401976</v>
      </c>
      <c r="Q109" s="6">
        <f t="shared" si="25"/>
        <v>221600.71583594519</v>
      </c>
      <c r="R109" s="4">
        <f t="shared" si="16"/>
        <v>106</v>
      </c>
      <c r="S109" s="16"/>
      <c r="T109" s="4">
        <f t="shared" si="19"/>
        <v>285</v>
      </c>
      <c r="U109" s="13">
        <f>W108*Solution!$C$22</f>
        <v>13929.338073236442</v>
      </c>
      <c r="V109" s="6">
        <f>Solution!$C$10</f>
        <v>2000</v>
      </c>
      <c r="W109" s="6">
        <f t="shared" si="26"/>
        <v>712396.24173505849</v>
      </c>
      <c r="X109" s="4"/>
    </row>
    <row r="110" spans="1:24" x14ac:dyDescent="0.25">
      <c r="A110" s="4">
        <v>107</v>
      </c>
      <c r="B110" s="6">
        <f t="shared" si="20"/>
        <v>1381.1632805559802</v>
      </c>
      <c r="C110" s="6">
        <f t="shared" si="21"/>
        <v>233.00752265326628</v>
      </c>
      <c r="D110" s="6">
        <f t="shared" si="22"/>
        <v>1148.155757902714</v>
      </c>
      <c r="E110" s="6">
        <f>-FV(Solution!$C$7/12,1,-B110,E109)</f>
        <v>92054.853303393946</v>
      </c>
      <c r="F110" s="16"/>
      <c r="G110" s="4">
        <v>107</v>
      </c>
      <c r="H110" s="6">
        <f t="shared" si="14"/>
        <v>2000</v>
      </c>
      <c r="I110" s="6">
        <f t="shared" si="23"/>
        <v>45.499994317273377</v>
      </c>
      <c r="J110" s="6">
        <f t="shared" si="24"/>
        <v>1954.5000056827266</v>
      </c>
      <c r="K110" s="6">
        <f>-FV(Solution!$C$7/12,1,-H110,K109)</f>
        <v>16245.497721210202</v>
      </c>
      <c r="L110" s="21">
        <f>IF(I110&gt;=0,SUM($I$4:I110))</f>
        <v>30245.497721210202</v>
      </c>
      <c r="M110" s="35" t="b">
        <f t="shared" si="17"/>
        <v>0</v>
      </c>
      <c r="N110" s="4">
        <f t="shared" si="18"/>
        <v>107</v>
      </c>
      <c r="O110" s="13">
        <f>Q109*Solution!$C$22</f>
        <v>4432.0143167189035</v>
      </c>
      <c r="P110" s="6">
        <f t="shared" si="15"/>
        <v>618.83671944401976</v>
      </c>
      <c r="Q110" s="6">
        <f t="shared" si="25"/>
        <v>226651.56687210812</v>
      </c>
      <c r="R110" s="4">
        <f t="shared" si="16"/>
        <v>107</v>
      </c>
      <c r="S110" s="16"/>
      <c r="T110" s="4">
        <f t="shared" si="19"/>
        <v>286</v>
      </c>
      <c r="U110" s="13">
        <f>W109*Solution!$C$22</f>
        <v>14247.924834701171</v>
      </c>
      <c r="V110" s="6">
        <f>Solution!$C$10</f>
        <v>2000</v>
      </c>
      <c r="W110" s="6">
        <f t="shared" si="26"/>
        <v>728644.1665697596</v>
      </c>
      <c r="X110" s="4"/>
    </row>
    <row r="111" spans="1:24" x14ac:dyDescent="0.25">
      <c r="A111" s="4">
        <v>108</v>
      </c>
      <c r="B111" s="6">
        <f t="shared" si="20"/>
        <v>1381.1632805559802</v>
      </c>
      <c r="C111" s="6">
        <f t="shared" si="21"/>
        <v>230.13713325851313</v>
      </c>
      <c r="D111" s="6">
        <f t="shared" si="22"/>
        <v>1151.0261472974671</v>
      </c>
      <c r="E111" s="6">
        <f>-FV(Solution!$C$7/12,1,-B111,E110)</f>
        <v>90903.827156096479</v>
      </c>
      <c r="F111" s="16"/>
      <c r="G111" s="4">
        <v>108</v>
      </c>
      <c r="H111" s="6">
        <f t="shared" si="14"/>
        <v>2000</v>
      </c>
      <c r="I111" s="6">
        <f t="shared" si="23"/>
        <v>40.613744303067506</v>
      </c>
      <c r="J111" s="6">
        <f t="shared" si="24"/>
        <v>1959.3862556969325</v>
      </c>
      <c r="K111" s="6">
        <f>-FV(Solution!$C$7/12,1,-H111,K110)</f>
        <v>14286.11146551327</v>
      </c>
      <c r="L111" s="21">
        <f>IF(I111&gt;=0,SUM($I$4:I111))</f>
        <v>30286.11146551327</v>
      </c>
      <c r="M111" s="35" t="b">
        <f t="shared" si="17"/>
        <v>0</v>
      </c>
      <c r="N111" s="4">
        <f t="shared" si="18"/>
        <v>108</v>
      </c>
      <c r="O111" s="13">
        <f>Q110*Solution!$C$22</f>
        <v>4533.0313374421621</v>
      </c>
      <c r="P111" s="6">
        <f t="shared" si="15"/>
        <v>618.83671944401976</v>
      </c>
      <c r="Q111" s="6">
        <f t="shared" si="25"/>
        <v>231803.43492899431</v>
      </c>
      <c r="R111" s="4">
        <f t="shared" si="16"/>
        <v>108</v>
      </c>
      <c r="S111" s="16"/>
      <c r="T111" s="4">
        <f t="shared" si="19"/>
        <v>287</v>
      </c>
      <c r="U111" s="13">
        <f>W110*Solution!$C$22</f>
        <v>14572.883331395193</v>
      </c>
      <c r="V111" s="6">
        <f>Solution!$C$10</f>
        <v>2000</v>
      </c>
      <c r="W111" s="6">
        <f t="shared" si="26"/>
        <v>745217.04990115482</v>
      </c>
      <c r="X111" s="4"/>
    </row>
    <row r="112" spans="1:24" x14ac:dyDescent="0.25">
      <c r="A112" s="4">
        <v>109</v>
      </c>
      <c r="B112" s="6">
        <f t="shared" si="20"/>
        <v>1381.1632805559802</v>
      </c>
      <c r="C112" s="6">
        <f t="shared" si="21"/>
        <v>227.25956789027441</v>
      </c>
      <c r="D112" s="6">
        <f t="shared" si="22"/>
        <v>1153.9037126657058</v>
      </c>
      <c r="E112" s="6">
        <f>-FV(Solution!$C$7/12,1,-B112,E111)</f>
        <v>89749.923443430773</v>
      </c>
      <c r="F112" s="16"/>
      <c r="G112" s="4">
        <v>109</v>
      </c>
      <c r="H112" s="6">
        <f t="shared" si="14"/>
        <v>2000</v>
      </c>
      <c r="I112" s="6">
        <f t="shared" si="23"/>
        <v>35.715278663825302</v>
      </c>
      <c r="J112" s="6">
        <f t="shared" si="24"/>
        <v>1964.2847213361747</v>
      </c>
      <c r="K112" s="6">
        <f>-FV(Solution!$C$7/12,1,-H112,K111)</f>
        <v>12321.826744177095</v>
      </c>
      <c r="L112" s="21">
        <f>IF(I112&gt;=0,SUM($I$4:I112))</f>
        <v>30321.826744177095</v>
      </c>
      <c r="M112" s="35" t="b">
        <f t="shared" si="17"/>
        <v>0</v>
      </c>
      <c r="N112" s="4">
        <f t="shared" si="18"/>
        <v>109</v>
      </c>
      <c r="O112" s="13">
        <f>Q111*Solution!$C$22</f>
        <v>4636.0686985798866</v>
      </c>
      <c r="P112" s="6">
        <f t="shared" si="15"/>
        <v>618.83671944401976</v>
      </c>
      <c r="Q112" s="6">
        <f t="shared" si="25"/>
        <v>237058.34034701821</v>
      </c>
      <c r="R112" s="4">
        <f t="shared" si="16"/>
        <v>109</v>
      </c>
      <c r="S112" s="16"/>
      <c r="T112" s="4">
        <f t="shared" si="19"/>
        <v>288</v>
      </c>
      <c r="U112" s="13">
        <f>W111*Solution!$C$22</f>
        <v>14904.340998023097</v>
      </c>
      <c r="V112" s="6">
        <f>Solution!$C$10</f>
        <v>2000</v>
      </c>
      <c r="W112" s="6">
        <f t="shared" si="26"/>
        <v>762121.39089917787</v>
      </c>
      <c r="X112" s="4"/>
    </row>
    <row r="113" spans="1:24" x14ac:dyDescent="0.25">
      <c r="A113" s="4">
        <v>110</v>
      </c>
      <c r="B113" s="6">
        <f t="shared" si="20"/>
        <v>1381.1632805559802</v>
      </c>
      <c r="C113" s="6">
        <f t="shared" si="21"/>
        <v>224.37480860859978</v>
      </c>
      <c r="D113" s="6">
        <f t="shared" si="22"/>
        <v>1156.7884719473805</v>
      </c>
      <c r="E113" s="6">
        <f>-FV(Solution!$C$7/12,1,-B113,E112)</f>
        <v>88593.134971483392</v>
      </c>
      <c r="F113" s="16"/>
      <c r="G113" s="4">
        <v>110</v>
      </c>
      <c r="H113" s="6">
        <f t="shared" si="14"/>
        <v>2000</v>
      </c>
      <c r="I113" s="6">
        <f t="shared" si="23"/>
        <v>30.804566860486375</v>
      </c>
      <c r="J113" s="6">
        <f t="shared" si="24"/>
        <v>1969.1954331395136</v>
      </c>
      <c r="K113" s="6">
        <f>-FV(Solution!$C$7/12,1,-H113,K112)</f>
        <v>10352.631311037581</v>
      </c>
      <c r="L113" s="21">
        <f>IF(I113&gt;=0,SUM($I$4:I113))</f>
        <v>30352.631311037581</v>
      </c>
      <c r="M113" s="35" t="b">
        <f t="shared" si="17"/>
        <v>0</v>
      </c>
      <c r="N113" s="4">
        <f t="shared" si="18"/>
        <v>110</v>
      </c>
      <c r="O113" s="13">
        <f>Q112*Solution!$C$22</f>
        <v>4741.166806940364</v>
      </c>
      <c r="P113" s="6">
        <f t="shared" si="15"/>
        <v>618.83671944401976</v>
      </c>
      <c r="Q113" s="6">
        <f t="shared" si="25"/>
        <v>242418.3438734026</v>
      </c>
      <c r="R113" s="4">
        <f t="shared" si="16"/>
        <v>110</v>
      </c>
      <c r="S113" s="16"/>
      <c r="T113" s="4">
        <f t="shared" si="19"/>
        <v>289</v>
      </c>
      <c r="U113" s="13">
        <f>W112*Solution!$C$22</f>
        <v>15242.427817983558</v>
      </c>
      <c r="V113" s="6">
        <f>Solution!$C$10</f>
        <v>2000</v>
      </c>
      <c r="W113" s="6">
        <f t="shared" si="26"/>
        <v>779363.81871716143</v>
      </c>
      <c r="X113" s="4"/>
    </row>
    <row r="114" spans="1:24" x14ac:dyDescent="0.25">
      <c r="A114" s="4">
        <v>111</v>
      </c>
      <c r="B114" s="6">
        <f t="shared" si="20"/>
        <v>1381.1632805559802</v>
      </c>
      <c r="C114" s="6">
        <f t="shared" si="21"/>
        <v>221.48283742873355</v>
      </c>
      <c r="D114" s="6">
        <f t="shared" si="22"/>
        <v>1159.6804431272467</v>
      </c>
      <c r="E114" s="6">
        <f>-FV(Solution!$C$7/12,1,-B114,E113)</f>
        <v>87433.454528356146</v>
      </c>
      <c r="F114" s="16"/>
      <c r="G114" s="4">
        <v>111</v>
      </c>
      <c r="H114" s="6">
        <f t="shared" si="14"/>
        <v>2000</v>
      </c>
      <c r="I114" s="6">
        <f t="shared" si="23"/>
        <v>25.881578277636436</v>
      </c>
      <c r="J114" s="6">
        <f t="shared" si="24"/>
        <v>1974.1184217223636</v>
      </c>
      <c r="K114" s="6">
        <f>-FV(Solution!$C$7/12,1,-H114,K113)</f>
        <v>8378.5128893152178</v>
      </c>
      <c r="L114" s="21">
        <f>IF(I114&gt;=0,SUM($I$4:I114))</f>
        <v>30378.512889315218</v>
      </c>
      <c r="M114" s="35" t="b">
        <f t="shared" si="17"/>
        <v>0</v>
      </c>
      <c r="N114" s="4">
        <f t="shared" si="18"/>
        <v>111</v>
      </c>
      <c r="O114" s="13">
        <f>Q113*Solution!$C$22</f>
        <v>4848.3668774680518</v>
      </c>
      <c r="P114" s="6">
        <f t="shared" si="15"/>
        <v>618.83671944401976</v>
      </c>
      <c r="Q114" s="6">
        <f t="shared" si="25"/>
        <v>247885.54747031466</v>
      </c>
      <c r="R114" s="4">
        <f t="shared" si="16"/>
        <v>111</v>
      </c>
      <c r="S114" s="16"/>
      <c r="T114" s="4">
        <f t="shared" si="19"/>
        <v>290</v>
      </c>
      <c r="U114" s="13">
        <f>W113*Solution!$C$22</f>
        <v>15587.27637434323</v>
      </c>
      <c r="V114" s="6">
        <f>Solution!$C$10</f>
        <v>2000</v>
      </c>
      <c r="W114" s="6">
        <f t="shared" si="26"/>
        <v>796951.09509150463</v>
      </c>
      <c r="X114" s="4"/>
    </row>
    <row r="115" spans="1:24" x14ac:dyDescent="0.25">
      <c r="A115" s="4">
        <v>112</v>
      </c>
      <c r="B115" s="6">
        <f t="shared" si="20"/>
        <v>1381.1632805559802</v>
      </c>
      <c r="C115" s="6">
        <f t="shared" si="21"/>
        <v>218.58363632091095</v>
      </c>
      <c r="D115" s="6">
        <f t="shared" si="22"/>
        <v>1162.5796442350693</v>
      </c>
      <c r="E115" s="6">
        <f>-FV(Solution!$C$7/12,1,-B115,E114)</f>
        <v>86270.874884121076</v>
      </c>
      <c r="F115" s="16"/>
      <c r="G115" s="4">
        <v>112</v>
      </c>
      <c r="H115" s="6">
        <f t="shared" si="14"/>
        <v>2000</v>
      </c>
      <c r="I115" s="6">
        <f t="shared" si="23"/>
        <v>20.946282223329945</v>
      </c>
      <c r="J115" s="6">
        <f t="shared" si="24"/>
        <v>1979.0537177766701</v>
      </c>
      <c r="K115" s="6">
        <f>-FV(Solution!$C$7/12,1,-H115,K114)</f>
        <v>6399.4591715385477</v>
      </c>
      <c r="L115" s="21">
        <f>IF(I115&gt;=0,SUM($I$4:I115))</f>
        <v>30399.459171538547</v>
      </c>
      <c r="M115" s="35" t="b">
        <f t="shared" si="17"/>
        <v>0</v>
      </c>
      <c r="N115" s="4">
        <f t="shared" si="18"/>
        <v>112</v>
      </c>
      <c r="O115" s="13">
        <f>Q114*Solution!$C$22</f>
        <v>4957.7109494062934</v>
      </c>
      <c r="P115" s="6">
        <f t="shared" si="15"/>
        <v>618.83671944401976</v>
      </c>
      <c r="Q115" s="6">
        <f t="shared" si="25"/>
        <v>253462.09513916497</v>
      </c>
      <c r="R115" s="4">
        <f t="shared" si="16"/>
        <v>112</v>
      </c>
      <c r="S115" s="16"/>
      <c r="T115" s="4">
        <f t="shared" si="19"/>
        <v>291</v>
      </c>
      <c r="U115" s="13">
        <f>W114*Solution!$C$22</f>
        <v>15939.021901830092</v>
      </c>
      <c r="V115" s="6">
        <f>Solution!$C$10</f>
        <v>2000</v>
      </c>
      <c r="W115" s="6">
        <f t="shared" si="26"/>
        <v>814890.11699333473</v>
      </c>
      <c r="X115" s="4"/>
    </row>
    <row r="116" spans="1:24" x14ac:dyDescent="0.25">
      <c r="A116" s="4">
        <v>113</v>
      </c>
      <c r="B116" s="6">
        <f t="shared" si="20"/>
        <v>1381.1632805559802</v>
      </c>
      <c r="C116" s="6">
        <f t="shared" si="21"/>
        <v>215.67718721032907</v>
      </c>
      <c r="D116" s="6">
        <f t="shared" si="22"/>
        <v>1165.4860933456512</v>
      </c>
      <c r="E116" s="6">
        <f>-FV(Solution!$C$7/12,1,-B116,E115)</f>
        <v>85105.388790775425</v>
      </c>
      <c r="F116" s="16"/>
      <c r="G116" s="4">
        <v>113</v>
      </c>
      <c r="H116" s="6">
        <f t="shared" si="14"/>
        <v>2000</v>
      </c>
      <c r="I116" s="6">
        <f t="shared" si="23"/>
        <v>15.998647928889113</v>
      </c>
      <c r="J116" s="6">
        <f t="shared" si="24"/>
        <v>1984.0013520711109</v>
      </c>
      <c r="K116" s="6">
        <f>-FV(Solution!$C$7/12,1,-H116,K115)</f>
        <v>4415.4578194674368</v>
      </c>
      <c r="L116" s="21">
        <f>IF(I116&gt;=0,SUM($I$4:I116))</f>
        <v>30415.457819467436</v>
      </c>
      <c r="M116" s="35" t="b">
        <f t="shared" si="17"/>
        <v>0</v>
      </c>
      <c r="N116" s="4">
        <f t="shared" si="18"/>
        <v>113</v>
      </c>
      <c r="O116" s="13">
        <f>Q115*Solution!$C$22</f>
        <v>5069.2419027832993</v>
      </c>
      <c r="P116" s="6">
        <f t="shared" si="15"/>
        <v>618.83671944401976</v>
      </c>
      <c r="Q116" s="6">
        <f t="shared" si="25"/>
        <v>259150.1737613923</v>
      </c>
      <c r="R116" s="4">
        <f t="shared" si="16"/>
        <v>113</v>
      </c>
      <c r="S116" s="16"/>
      <c r="T116" s="4">
        <f t="shared" si="19"/>
        <v>292</v>
      </c>
      <c r="U116" s="13">
        <f>W115*Solution!$C$22</f>
        <v>16297.802339866696</v>
      </c>
      <c r="V116" s="6">
        <f>Solution!$C$10</f>
        <v>2000</v>
      </c>
      <c r="W116" s="6">
        <f t="shared" si="26"/>
        <v>833187.91933320137</v>
      </c>
      <c r="X116" s="4"/>
    </row>
    <row r="117" spans="1:24" x14ac:dyDescent="0.25">
      <c r="A117" s="4">
        <v>114</v>
      </c>
      <c r="B117" s="6">
        <f t="shared" si="20"/>
        <v>1381.1632805559802</v>
      </c>
      <c r="C117" s="6">
        <f t="shared" si="21"/>
        <v>212.76347197697214</v>
      </c>
      <c r="D117" s="6">
        <f t="shared" si="22"/>
        <v>1168.3998085790081</v>
      </c>
      <c r="E117" s="6">
        <f>-FV(Solution!$C$7/12,1,-B117,E116)</f>
        <v>83936.988982196417</v>
      </c>
      <c r="F117" s="16"/>
      <c r="G117" s="4">
        <v>114</v>
      </c>
      <c r="H117" s="6">
        <f t="shared" si="14"/>
        <v>2000</v>
      </c>
      <c r="I117" s="6">
        <f t="shared" si="23"/>
        <v>11.03864454871109</v>
      </c>
      <c r="J117" s="6">
        <f t="shared" si="24"/>
        <v>1988.9613554512889</v>
      </c>
      <c r="K117" s="6">
        <f>-FV(Solution!$C$7/12,1,-H117,K116)</f>
        <v>2426.4964640161479</v>
      </c>
      <c r="L117" s="21">
        <f>IF(I117&gt;=0,SUM($I$4:I117))</f>
        <v>30426.496464016149</v>
      </c>
      <c r="M117" s="35" t="b">
        <f t="shared" si="17"/>
        <v>0</v>
      </c>
      <c r="N117" s="4">
        <f t="shared" si="18"/>
        <v>114</v>
      </c>
      <c r="O117" s="13">
        <f>Q116*Solution!$C$22</f>
        <v>5183.0034752278461</v>
      </c>
      <c r="P117" s="6">
        <f t="shared" si="15"/>
        <v>618.83671944401976</v>
      </c>
      <c r="Q117" s="6">
        <f t="shared" si="25"/>
        <v>264952.01395606418</v>
      </c>
      <c r="R117" s="4">
        <f t="shared" si="16"/>
        <v>114</v>
      </c>
      <c r="S117" s="16"/>
      <c r="T117" s="4">
        <f t="shared" si="19"/>
        <v>293</v>
      </c>
      <c r="U117" s="13">
        <f>W116*Solution!$C$22</f>
        <v>16663.758386664027</v>
      </c>
      <c r="V117" s="6">
        <f>Solution!$C$10</f>
        <v>2000</v>
      </c>
      <c r="W117" s="6">
        <f t="shared" si="26"/>
        <v>851851.67771986534</v>
      </c>
      <c r="X117" s="4"/>
    </row>
    <row r="118" spans="1:24" x14ac:dyDescent="0.25">
      <c r="A118" s="4">
        <v>115</v>
      </c>
      <c r="B118" s="6">
        <f t="shared" si="20"/>
        <v>1381.1632805559802</v>
      </c>
      <c r="C118" s="6">
        <f t="shared" si="21"/>
        <v>209.84247245552433</v>
      </c>
      <c r="D118" s="6">
        <f t="shared" si="22"/>
        <v>1171.3208081004559</v>
      </c>
      <c r="E118" s="6">
        <f>-FV(Solution!$C$7/12,1,-B118,E117)</f>
        <v>82765.668174095961</v>
      </c>
      <c r="F118" s="16"/>
      <c r="G118" s="4">
        <v>115</v>
      </c>
      <c r="H118" s="6">
        <f t="shared" si="14"/>
        <v>2000</v>
      </c>
      <c r="I118" s="6">
        <f t="shared" si="23"/>
        <v>6.0662411600828818</v>
      </c>
      <c r="J118" s="6">
        <f t="shared" si="24"/>
        <v>1993.9337588399171</v>
      </c>
      <c r="K118" s="6">
        <f>-FV(Solution!$C$7/12,1,-H118,K117)</f>
        <v>432.56270517623079</v>
      </c>
      <c r="L118" s="21">
        <f>IF(I118&gt;=0,SUM($I$4:I118))</f>
        <v>30432.562705176231</v>
      </c>
      <c r="M118" s="35" t="b">
        <f t="shared" si="17"/>
        <v>0</v>
      </c>
      <c r="N118" s="4">
        <f t="shared" si="18"/>
        <v>115</v>
      </c>
      <c r="O118" s="13">
        <f>Q117*Solution!$C$22</f>
        <v>5299.0402791212837</v>
      </c>
      <c r="P118" s="6">
        <f t="shared" si="15"/>
        <v>618.83671944401976</v>
      </c>
      <c r="Q118" s="6">
        <f t="shared" si="25"/>
        <v>270869.89095462952</v>
      </c>
      <c r="R118" s="4">
        <f t="shared" si="16"/>
        <v>115</v>
      </c>
      <c r="S118" s="16"/>
      <c r="T118" s="4">
        <f t="shared" si="19"/>
        <v>294</v>
      </c>
      <c r="U118" s="13">
        <f>W117*Solution!$C$22</f>
        <v>17037.033554397309</v>
      </c>
      <c r="V118" s="6">
        <f>Solution!$C$10</f>
        <v>2000</v>
      </c>
      <c r="W118" s="6">
        <f t="shared" si="26"/>
        <v>870888.71127426263</v>
      </c>
      <c r="X118" s="4"/>
    </row>
    <row r="119" spans="1:24" x14ac:dyDescent="0.25">
      <c r="A119" s="4">
        <v>116</v>
      </c>
      <c r="B119" s="6">
        <f t="shared" si="20"/>
        <v>1381.1632805559802</v>
      </c>
      <c r="C119" s="6">
        <f t="shared" si="21"/>
        <v>206.91417043526781</v>
      </c>
      <c r="D119" s="6">
        <f t="shared" si="22"/>
        <v>1174.2491101207124</v>
      </c>
      <c r="E119" s="6">
        <f>-FV(Solution!$C$7/12,1,-B119,E118)</f>
        <v>81591.419063975249</v>
      </c>
      <c r="F119" s="16"/>
      <c r="G119" s="4">
        <v>116</v>
      </c>
      <c r="H119" s="6">
        <f t="shared" si="14"/>
        <v>2000</v>
      </c>
      <c r="I119" s="6">
        <f t="shared" si="23"/>
        <v>1.0814067629833062</v>
      </c>
      <c r="J119" s="6">
        <f t="shared" si="24"/>
        <v>1998.9185932370167</v>
      </c>
      <c r="K119" s="6">
        <f>-FV(Solution!$C$7/12,1,-H119,K118)</f>
        <v>-1566.3558880607859</v>
      </c>
      <c r="L119" s="21">
        <f>IF(I119&gt;=0,SUM($I$4:I119))</f>
        <v>30433.644111939215</v>
      </c>
      <c r="M119" s="35">
        <f t="shared" si="17"/>
        <v>116</v>
      </c>
      <c r="N119" s="4">
        <f t="shared" si="18"/>
        <v>116</v>
      </c>
      <c r="O119" s="13">
        <f>Q118*Solution!$C$22</f>
        <v>5417.3978190925909</v>
      </c>
      <c r="P119" s="6">
        <f t="shared" si="15"/>
        <v>618.83671944401976</v>
      </c>
      <c r="Q119" s="6">
        <f t="shared" si="25"/>
        <v>276906.12549316615</v>
      </c>
      <c r="R119" s="4">
        <f t="shared" si="16"/>
        <v>116</v>
      </c>
      <c r="S119" s="16"/>
      <c r="T119" s="4">
        <f t="shared" si="19"/>
        <v>295</v>
      </c>
      <c r="U119" s="13">
        <f>W118*Solution!$C$22</f>
        <v>17417.774225485253</v>
      </c>
      <c r="V119" s="6">
        <f>Solution!$C$10</f>
        <v>2000</v>
      </c>
      <c r="W119" s="6">
        <f t="shared" si="26"/>
        <v>890306.48549974791</v>
      </c>
      <c r="X119" s="4"/>
    </row>
    <row r="120" spans="1:24" x14ac:dyDescent="0.25">
      <c r="A120" s="4">
        <v>117</v>
      </c>
      <c r="B120" s="6">
        <f t="shared" si="20"/>
        <v>1381.1632805559802</v>
      </c>
      <c r="C120" s="6">
        <f t="shared" si="21"/>
        <v>203.97854765996635</v>
      </c>
      <c r="D120" s="6">
        <f t="shared" si="22"/>
        <v>1177.1847328960139</v>
      </c>
      <c r="E120" s="6">
        <f>-FV(Solution!$C$7/12,1,-B120,E119)</f>
        <v>80414.234331079235</v>
      </c>
      <c r="F120" s="16"/>
      <c r="G120" s="4">
        <v>117</v>
      </c>
      <c r="H120" s="6">
        <f t="shared" si="14"/>
        <v>2000</v>
      </c>
      <c r="I120" s="6">
        <f t="shared" si="23"/>
        <v>-3.9158897201089076</v>
      </c>
      <c r="J120" s="6">
        <f t="shared" si="24"/>
        <v>2003.9158897201089</v>
      </c>
      <c r="K120" s="6">
        <f>-FV(Solution!$C$7/12,1,-H120,K119)</f>
        <v>-3570.2717777808948</v>
      </c>
      <c r="L120" s="21" t="b">
        <f>IF(I120&gt;=0,SUM($I$4:I120))</f>
        <v>0</v>
      </c>
      <c r="M120" s="35">
        <f t="shared" si="17"/>
        <v>117</v>
      </c>
      <c r="N120" s="4">
        <f t="shared" si="18"/>
        <v>117</v>
      </c>
      <c r="O120" s="13">
        <f>Q119*Solution!$C$22</f>
        <v>5538.1225098633231</v>
      </c>
      <c r="P120" s="6">
        <f t="shared" si="15"/>
        <v>618.83671944401976</v>
      </c>
      <c r="Q120" s="6">
        <f t="shared" si="25"/>
        <v>283063.08472247352</v>
      </c>
      <c r="R120" s="4">
        <f t="shared" si="16"/>
        <v>117</v>
      </c>
      <c r="S120" s="16"/>
      <c r="T120" s="4">
        <f t="shared" si="19"/>
        <v>296</v>
      </c>
      <c r="U120" s="13">
        <f>W119*Solution!$C$22</f>
        <v>17806.129709994959</v>
      </c>
      <c r="V120" s="6">
        <f>Solution!$C$10</f>
        <v>2000</v>
      </c>
      <c r="W120" s="6">
        <f t="shared" si="26"/>
        <v>910112.61520974291</v>
      </c>
      <c r="X120" s="4"/>
    </row>
    <row r="121" spans="1:24" x14ac:dyDescent="0.25">
      <c r="A121" s="4">
        <v>118</v>
      </c>
      <c r="B121" s="6">
        <f t="shared" si="20"/>
        <v>1381.1632805559802</v>
      </c>
      <c r="C121" s="6">
        <f t="shared" si="21"/>
        <v>201.03558582771984</v>
      </c>
      <c r="D121" s="6">
        <f t="shared" si="22"/>
        <v>1180.1276947282604</v>
      </c>
      <c r="E121" s="6">
        <f>-FV(Solution!$C$7/12,1,-B121,E120)</f>
        <v>79234.106636350974</v>
      </c>
      <c r="F121" s="16"/>
      <c r="G121" s="4">
        <v>118</v>
      </c>
      <c r="H121" s="6">
        <f t="shared" si="14"/>
        <v>2000</v>
      </c>
      <c r="I121" s="6">
        <f t="shared" si="23"/>
        <v>-8.9256794444090701</v>
      </c>
      <c r="J121" s="6">
        <f t="shared" si="24"/>
        <v>2008.9256794444091</v>
      </c>
      <c r="K121" s="6">
        <f>-FV(Solution!$C$7/12,1,-H121,K120)</f>
        <v>-5579.1974572253039</v>
      </c>
      <c r="L121" s="21" t="b">
        <f>IF(I121&gt;=0,SUM($I$4:I121))</f>
        <v>0</v>
      </c>
      <c r="M121" s="35">
        <f t="shared" si="17"/>
        <v>118</v>
      </c>
      <c r="N121" s="4">
        <f t="shared" si="18"/>
        <v>118</v>
      </c>
      <c r="O121" s="13">
        <f>Q120*Solution!$C$22</f>
        <v>5661.2616944494703</v>
      </c>
      <c r="P121" s="6">
        <f t="shared" si="15"/>
        <v>618.83671944401976</v>
      </c>
      <c r="Q121" s="6">
        <f t="shared" si="25"/>
        <v>289343.18313636701</v>
      </c>
      <c r="R121" s="4">
        <f t="shared" si="16"/>
        <v>118</v>
      </c>
      <c r="S121" s="16"/>
      <c r="T121" s="4">
        <f t="shared" si="19"/>
        <v>297</v>
      </c>
      <c r="U121" s="13">
        <f>W120*Solution!$C$22</f>
        <v>18202.252304194859</v>
      </c>
      <c r="V121" s="6">
        <f>Solution!$C$10</f>
        <v>2000</v>
      </c>
      <c r="W121" s="6">
        <f t="shared" si="26"/>
        <v>930314.86751393776</v>
      </c>
      <c r="X121" s="4"/>
    </row>
    <row r="122" spans="1:24" x14ac:dyDescent="0.25">
      <c r="A122" s="4">
        <v>119</v>
      </c>
      <c r="B122" s="6">
        <f t="shared" si="20"/>
        <v>1381.1632805559802</v>
      </c>
      <c r="C122" s="6">
        <f t="shared" si="21"/>
        <v>198.08526659090603</v>
      </c>
      <c r="D122" s="6">
        <f t="shared" si="22"/>
        <v>1183.0780139650742</v>
      </c>
      <c r="E122" s="6">
        <f>-FV(Solution!$C$7/12,1,-B122,E121)</f>
        <v>78051.0286223859</v>
      </c>
      <c r="F122" s="16"/>
      <c r="G122" s="4">
        <v>119</v>
      </c>
      <c r="H122" s="6">
        <f t="shared" si="14"/>
        <v>2000</v>
      </c>
      <c r="I122" s="6">
        <f t="shared" si="23"/>
        <v>-13.947993643019799</v>
      </c>
      <c r="J122" s="6">
        <f t="shared" si="24"/>
        <v>2013.9479936430198</v>
      </c>
      <c r="K122" s="6">
        <f>-FV(Solution!$C$7/12,1,-H122,K121)</f>
        <v>-7593.1454508683237</v>
      </c>
      <c r="L122" s="21" t="b">
        <f>IF(I122&gt;=0,SUM($I$4:I122))</f>
        <v>0</v>
      </c>
      <c r="M122" s="35">
        <f t="shared" si="17"/>
        <v>119</v>
      </c>
      <c r="N122" s="4">
        <f t="shared" si="18"/>
        <v>119</v>
      </c>
      <c r="O122" s="13">
        <f>Q121*Solution!$C$22</f>
        <v>5786.8636627273399</v>
      </c>
      <c r="P122" s="6">
        <f t="shared" si="15"/>
        <v>618.83671944401976</v>
      </c>
      <c r="Q122" s="6">
        <f t="shared" si="25"/>
        <v>295748.88351853838</v>
      </c>
      <c r="R122" s="4">
        <f t="shared" si="16"/>
        <v>119</v>
      </c>
      <c r="S122" s="16"/>
      <c r="T122" s="4">
        <f t="shared" si="19"/>
        <v>298</v>
      </c>
      <c r="U122" s="13">
        <f>W121*Solution!$C$22</f>
        <v>18606.297350278757</v>
      </c>
      <c r="V122" s="6">
        <f>Solution!$C$10</f>
        <v>2000</v>
      </c>
      <c r="W122" s="6">
        <f t="shared" si="26"/>
        <v>950921.16486421647</v>
      </c>
      <c r="X122" s="4"/>
    </row>
    <row r="123" spans="1:24" x14ac:dyDescent="0.25">
      <c r="A123" s="4">
        <v>120</v>
      </c>
      <c r="B123" s="6">
        <f t="shared" si="20"/>
        <v>1381.1632805559802</v>
      </c>
      <c r="C123" s="6">
        <f t="shared" si="21"/>
        <v>195.12757155599138</v>
      </c>
      <c r="D123" s="6">
        <f t="shared" si="22"/>
        <v>1186.0357089999889</v>
      </c>
      <c r="E123" s="6">
        <f>-FV(Solution!$C$7/12,1,-B123,E122)</f>
        <v>76864.992913385911</v>
      </c>
      <c r="F123" s="16"/>
      <c r="G123" s="4">
        <v>120</v>
      </c>
      <c r="H123" s="6">
        <f t="shared" si="14"/>
        <v>2000</v>
      </c>
      <c r="I123" s="6">
        <f t="shared" si="23"/>
        <v>-18.98286362712679</v>
      </c>
      <c r="J123" s="6">
        <f t="shared" si="24"/>
        <v>2018.9828636271268</v>
      </c>
      <c r="K123" s="6">
        <f>-FV(Solution!$C$7/12,1,-H123,K122)</f>
        <v>-9612.1283144954505</v>
      </c>
      <c r="L123" s="21" t="b">
        <f>IF(I123&gt;=0,SUM($I$4:I123))</f>
        <v>0</v>
      </c>
      <c r="M123" s="35">
        <f t="shared" si="17"/>
        <v>120</v>
      </c>
      <c r="N123" s="4">
        <f t="shared" si="18"/>
        <v>120</v>
      </c>
      <c r="O123" s="13">
        <f>Q122*Solution!$C$22</f>
        <v>5914.9776703707676</v>
      </c>
      <c r="P123" s="6">
        <f t="shared" si="15"/>
        <v>618.83671944401976</v>
      </c>
      <c r="Q123" s="6">
        <f t="shared" si="25"/>
        <v>302282.69790835318</v>
      </c>
      <c r="R123" s="4">
        <f t="shared" si="16"/>
        <v>120</v>
      </c>
      <c r="S123" s="16"/>
      <c r="T123" s="4">
        <f t="shared" si="19"/>
        <v>299</v>
      </c>
      <c r="U123" s="13">
        <f>W122*Solution!$C$22</f>
        <v>19018.423297284331</v>
      </c>
      <c r="V123" s="6">
        <f>Solution!$C$10</f>
        <v>2000</v>
      </c>
      <c r="W123" s="6">
        <f t="shared" si="26"/>
        <v>971939.58816150075</v>
      </c>
      <c r="X123" s="4"/>
    </row>
    <row r="124" spans="1:24" x14ac:dyDescent="0.25">
      <c r="A124" s="4">
        <v>121</v>
      </c>
      <c r="B124" s="6">
        <f t="shared" si="20"/>
        <v>1381.1632805559802</v>
      </c>
      <c r="C124" s="6">
        <f t="shared" si="21"/>
        <v>192.16248228348741</v>
      </c>
      <c r="D124" s="6">
        <f t="shared" si="22"/>
        <v>1189.0007982724928</v>
      </c>
      <c r="E124" s="6">
        <f>-FV(Solution!$C$7/12,1,-B124,E123)</f>
        <v>75675.992115113419</v>
      </c>
      <c r="F124" s="16"/>
      <c r="G124" s="4">
        <v>121</v>
      </c>
      <c r="H124" s="6">
        <f t="shared" si="14"/>
        <v>2000</v>
      </c>
      <c r="I124" s="6">
        <f t="shared" si="23"/>
        <v>-24.030320786194352</v>
      </c>
      <c r="J124" s="6">
        <f t="shared" si="24"/>
        <v>2024.0303207861944</v>
      </c>
      <c r="K124" s="6">
        <f>-FV(Solution!$C$7/12,1,-H124,K123)</f>
        <v>-11636.158635281645</v>
      </c>
      <c r="L124" s="21" t="b">
        <f>IF(I124&gt;=0,SUM($I$4:I124))</f>
        <v>0</v>
      </c>
      <c r="M124" s="35">
        <f t="shared" si="17"/>
        <v>121</v>
      </c>
      <c r="N124" s="4">
        <f t="shared" si="18"/>
        <v>121</v>
      </c>
      <c r="O124" s="13">
        <f>Q123*Solution!$C$22</f>
        <v>6045.653958167064</v>
      </c>
      <c r="P124" s="6">
        <f t="shared" si="15"/>
        <v>618.83671944401976</v>
      </c>
      <c r="Q124" s="6">
        <f t="shared" si="25"/>
        <v>308947.18858596426</v>
      </c>
      <c r="R124" s="4">
        <f t="shared" si="16"/>
        <v>121</v>
      </c>
      <c r="S124" s="16"/>
      <c r="T124" s="4">
        <f t="shared" si="19"/>
        <v>300</v>
      </c>
      <c r="U124" s="13">
        <f>W123*Solution!$C$22</f>
        <v>19438.791763230016</v>
      </c>
      <c r="V124" s="6">
        <f>Solution!$C$10</f>
        <v>2000</v>
      </c>
      <c r="W124" s="6">
        <f t="shared" si="26"/>
        <v>993378.37992473075</v>
      </c>
      <c r="X124" s="4"/>
    </row>
    <row r="125" spans="1:24" x14ac:dyDescent="0.25">
      <c r="A125" s="4">
        <v>122</v>
      </c>
      <c r="B125" s="6">
        <f t="shared" si="20"/>
        <v>1381.1632805559802</v>
      </c>
      <c r="C125" s="6">
        <f t="shared" si="21"/>
        <v>189.18998028780516</v>
      </c>
      <c r="D125" s="6">
        <f t="shared" si="22"/>
        <v>1191.9733002681751</v>
      </c>
      <c r="E125" s="6">
        <f>-FV(Solution!$C$7/12,1,-B125,E124)</f>
        <v>74484.018814845243</v>
      </c>
      <c r="F125" s="16"/>
      <c r="G125" s="4">
        <v>122</v>
      </c>
      <c r="H125" s="6">
        <f t="shared" si="14"/>
        <v>2000</v>
      </c>
      <c r="I125" s="6">
        <f t="shared" si="23"/>
        <v>-29.090396588162548</v>
      </c>
      <c r="J125" s="6">
        <f t="shared" si="24"/>
        <v>2029.0903965881625</v>
      </c>
      <c r="K125" s="6">
        <f>-FV(Solution!$C$7/12,1,-H125,K124)</f>
        <v>-13665.249031869807</v>
      </c>
      <c r="L125" s="21" t="b">
        <f>IF(I125&gt;=0,SUM($I$4:I125))</f>
        <v>0</v>
      </c>
      <c r="M125" s="35">
        <f t="shared" si="17"/>
        <v>122</v>
      </c>
      <c r="N125" s="4">
        <f t="shared" si="18"/>
        <v>122</v>
      </c>
      <c r="O125" s="13">
        <f>Q124*Solution!$C$22</f>
        <v>6178.943771719285</v>
      </c>
      <c r="P125" s="6">
        <f t="shared" si="15"/>
        <v>618.83671944401976</v>
      </c>
      <c r="Q125" s="6">
        <f t="shared" si="25"/>
        <v>315744.96907712758</v>
      </c>
      <c r="R125" s="4">
        <f t="shared" si="16"/>
        <v>122</v>
      </c>
      <c r="S125" s="16"/>
      <c r="T125" s="4">
        <f t="shared" si="19"/>
        <v>301</v>
      </c>
      <c r="U125" s="13">
        <f>W124*Solution!$C$22</f>
        <v>19867.567598494614</v>
      </c>
      <c r="V125" s="6">
        <f>Solution!$C$10</f>
        <v>2000</v>
      </c>
      <c r="W125" s="6">
        <f t="shared" si="26"/>
        <v>1015245.9475232253</v>
      </c>
      <c r="X125" s="4"/>
    </row>
    <row r="126" spans="1:24" x14ac:dyDescent="0.25">
      <c r="A126" s="4">
        <v>123</v>
      </c>
      <c r="B126" s="6">
        <f t="shared" si="20"/>
        <v>1381.1632805559802</v>
      </c>
      <c r="C126" s="6">
        <f t="shared" si="21"/>
        <v>186.21004703713879</v>
      </c>
      <c r="D126" s="6">
        <f t="shared" si="22"/>
        <v>1194.9532335188414</v>
      </c>
      <c r="E126" s="6">
        <f>-FV(Solution!$C$7/12,1,-B126,E125)</f>
        <v>73289.065581326402</v>
      </c>
      <c r="F126" s="16"/>
      <c r="G126" s="4">
        <v>123</v>
      </c>
      <c r="H126" s="6">
        <f t="shared" si="14"/>
        <v>2000</v>
      </c>
      <c r="I126" s="6">
        <f t="shared" si="23"/>
        <v>-34.163122579629999</v>
      </c>
      <c r="J126" s="6">
        <f t="shared" si="24"/>
        <v>2034.16312257963</v>
      </c>
      <c r="K126" s="6">
        <f>-FV(Solution!$C$7/12,1,-H126,K125)</f>
        <v>-15699.412154449437</v>
      </c>
      <c r="L126" s="21" t="b">
        <f>IF(I126&gt;=0,SUM($I$4:I126))</f>
        <v>0</v>
      </c>
      <c r="M126" s="35">
        <f t="shared" si="17"/>
        <v>123</v>
      </c>
      <c r="N126" s="4">
        <f t="shared" si="18"/>
        <v>123</v>
      </c>
      <c r="O126" s="13">
        <f>Q125*Solution!$C$22</f>
        <v>6314.899381542552</v>
      </c>
      <c r="P126" s="6">
        <f t="shared" si="15"/>
        <v>618.83671944401976</v>
      </c>
      <c r="Q126" s="6">
        <f t="shared" si="25"/>
        <v>322678.70517811418</v>
      </c>
      <c r="R126" s="4">
        <f t="shared" si="16"/>
        <v>123</v>
      </c>
      <c r="S126" s="16"/>
      <c r="T126" s="4">
        <f t="shared" si="19"/>
        <v>302</v>
      </c>
      <c r="U126" s="13">
        <f>W125*Solution!$C$22</f>
        <v>20304.918950464507</v>
      </c>
      <c r="V126" s="6">
        <f>Solution!$C$10</f>
        <v>2000</v>
      </c>
      <c r="W126" s="6">
        <f t="shared" si="26"/>
        <v>1037550.8664736898</v>
      </c>
      <c r="X126" s="4"/>
    </row>
    <row r="127" spans="1:24" x14ac:dyDescent="0.25">
      <c r="A127" s="4">
        <v>124</v>
      </c>
      <c r="B127" s="6">
        <f t="shared" si="20"/>
        <v>1381.1632805559802</v>
      </c>
      <c r="C127" s="6">
        <f t="shared" si="21"/>
        <v>183.22266395334918</v>
      </c>
      <c r="D127" s="6">
        <f t="shared" si="22"/>
        <v>1197.9406166026311</v>
      </c>
      <c r="E127" s="6">
        <f>-FV(Solution!$C$7/12,1,-B127,E126)</f>
        <v>72091.124964723771</v>
      </c>
      <c r="F127" s="16"/>
      <c r="G127" s="4">
        <v>124</v>
      </c>
      <c r="H127" s="6">
        <f t="shared" si="14"/>
        <v>2000</v>
      </c>
      <c r="I127" s="6">
        <f t="shared" si="23"/>
        <v>-39.248530386081256</v>
      </c>
      <c r="J127" s="6">
        <f t="shared" si="24"/>
        <v>2039.2485303860813</v>
      </c>
      <c r="K127" s="6">
        <f>-FV(Solution!$C$7/12,1,-H127,K126)</f>
        <v>-17738.660684835519</v>
      </c>
      <c r="L127" s="21" t="b">
        <f>IF(I127&gt;=0,SUM($I$4:I127))</f>
        <v>0</v>
      </c>
      <c r="M127" s="35">
        <f t="shared" si="17"/>
        <v>124</v>
      </c>
      <c r="N127" s="4">
        <f t="shared" si="18"/>
        <v>124</v>
      </c>
      <c r="O127" s="13">
        <f>Q126*Solution!$C$22</f>
        <v>6453.5741035622841</v>
      </c>
      <c r="P127" s="6">
        <f t="shared" si="15"/>
        <v>618.83671944401976</v>
      </c>
      <c r="Q127" s="6">
        <f t="shared" si="25"/>
        <v>329751.11600112048</v>
      </c>
      <c r="R127" s="4">
        <f t="shared" si="16"/>
        <v>124</v>
      </c>
      <c r="S127" s="16"/>
      <c r="T127" s="4">
        <f t="shared" si="19"/>
        <v>303</v>
      </c>
      <c r="U127" s="13">
        <f>W126*Solution!$C$22</f>
        <v>20751.017329473798</v>
      </c>
      <c r="V127" s="6">
        <f>Solution!$C$10</f>
        <v>2000</v>
      </c>
      <c r="W127" s="6">
        <f t="shared" si="26"/>
        <v>1060301.8838031637</v>
      </c>
      <c r="X127" s="4"/>
    </row>
    <row r="128" spans="1:24" x14ac:dyDescent="0.25">
      <c r="A128" s="4">
        <v>125</v>
      </c>
      <c r="B128" s="6">
        <f t="shared" si="20"/>
        <v>1381.1632805559802</v>
      </c>
      <c r="C128" s="6">
        <f t="shared" si="21"/>
        <v>180.22781241183293</v>
      </c>
      <c r="D128" s="6">
        <f t="shared" si="22"/>
        <v>1200.9354681441473</v>
      </c>
      <c r="E128" s="6">
        <f>-FV(Solution!$C$7/12,1,-B128,E127)</f>
        <v>70890.189496579624</v>
      </c>
      <c r="F128" s="16"/>
      <c r="G128" s="4">
        <v>125</v>
      </c>
      <c r="H128" s="6">
        <f t="shared" si="14"/>
        <v>2000</v>
      </c>
      <c r="I128" s="6">
        <f t="shared" si="23"/>
        <v>-44.34665171204324</v>
      </c>
      <c r="J128" s="6">
        <f t="shared" si="24"/>
        <v>2044.3466517120432</v>
      </c>
      <c r="K128" s="6">
        <f>-FV(Solution!$C$7/12,1,-H128,K127)</f>
        <v>-19783.007336547562</v>
      </c>
      <c r="L128" s="21" t="b">
        <f>IF(I128&gt;=0,SUM($I$4:I128))</f>
        <v>0</v>
      </c>
      <c r="M128" s="35">
        <f t="shared" si="17"/>
        <v>125</v>
      </c>
      <c r="N128" s="4">
        <f t="shared" si="18"/>
        <v>125</v>
      </c>
      <c r="O128" s="13">
        <f>Q127*Solution!$C$22</f>
        <v>6595.02232002241</v>
      </c>
      <c r="P128" s="6">
        <f t="shared" si="15"/>
        <v>618.83671944401976</v>
      </c>
      <c r="Q128" s="6">
        <f t="shared" si="25"/>
        <v>336964.9750405869</v>
      </c>
      <c r="R128" s="4">
        <f t="shared" si="16"/>
        <v>125</v>
      </c>
      <c r="S128" s="16"/>
      <c r="T128" s="4">
        <f t="shared" si="19"/>
        <v>304</v>
      </c>
      <c r="U128" s="13">
        <f>W127*Solution!$C$22</f>
        <v>21206.037676063275</v>
      </c>
      <c r="V128" s="6">
        <f>Solution!$C$10</f>
        <v>2000</v>
      </c>
      <c r="W128" s="6">
        <f t="shared" si="26"/>
        <v>1083507.921479227</v>
      </c>
      <c r="X128" s="4"/>
    </row>
    <row r="129" spans="1:24" x14ac:dyDescent="0.25">
      <c r="A129" s="4">
        <v>126</v>
      </c>
      <c r="B129" s="6">
        <f t="shared" si="20"/>
        <v>1381.1632805559802</v>
      </c>
      <c r="C129" s="6">
        <f t="shared" si="21"/>
        <v>177.22547374147871</v>
      </c>
      <c r="D129" s="6">
        <f t="shared" si="22"/>
        <v>1203.9378068145015</v>
      </c>
      <c r="E129" s="6">
        <f>-FV(Solution!$C$7/12,1,-B129,E128)</f>
        <v>69686.251689765122</v>
      </c>
      <c r="F129" s="16"/>
      <c r="G129" s="4">
        <v>126</v>
      </c>
      <c r="H129" s="6">
        <f t="shared" si="14"/>
        <v>2000</v>
      </c>
      <c r="I129" s="6">
        <f t="shared" si="23"/>
        <v>-49.45751834132534</v>
      </c>
      <c r="J129" s="6">
        <f t="shared" si="24"/>
        <v>2049.4575183413253</v>
      </c>
      <c r="K129" s="6">
        <f>-FV(Solution!$C$7/12,1,-H129,K128)</f>
        <v>-21832.464854888887</v>
      </c>
      <c r="L129" s="21" t="b">
        <f>IF(I129&gt;=0,SUM($I$4:I129))</f>
        <v>0</v>
      </c>
      <c r="M129" s="35">
        <f t="shared" si="17"/>
        <v>126</v>
      </c>
      <c r="N129" s="4">
        <f t="shared" si="18"/>
        <v>126</v>
      </c>
      <c r="O129" s="13">
        <f>Q128*Solution!$C$22</f>
        <v>6739.2995008117377</v>
      </c>
      <c r="P129" s="6">
        <f t="shared" si="15"/>
        <v>618.83671944401976</v>
      </c>
      <c r="Q129" s="6">
        <f t="shared" si="25"/>
        <v>344323.11126084265</v>
      </c>
      <c r="R129" s="4">
        <f t="shared" si="16"/>
        <v>126</v>
      </c>
      <c r="S129" s="16"/>
      <c r="T129" s="4">
        <f t="shared" si="19"/>
        <v>305</v>
      </c>
      <c r="U129" s="13">
        <f>W128*Solution!$C$22</f>
        <v>21670.158429584542</v>
      </c>
      <c r="V129" s="6">
        <f>Solution!$C$10</f>
        <v>2000</v>
      </c>
      <c r="W129" s="6">
        <f t="shared" si="26"/>
        <v>1107178.0799088115</v>
      </c>
      <c r="X129" s="4"/>
    </row>
    <row r="130" spans="1:24" x14ac:dyDescent="0.25">
      <c r="A130" s="4">
        <v>127</v>
      </c>
      <c r="B130" s="6">
        <f t="shared" si="20"/>
        <v>1381.1632805559802</v>
      </c>
      <c r="C130" s="6">
        <f t="shared" si="21"/>
        <v>174.21562922443445</v>
      </c>
      <c r="D130" s="6">
        <f t="shared" si="22"/>
        <v>1206.9476513315458</v>
      </c>
      <c r="E130" s="6">
        <f>-FV(Solution!$C$7/12,1,-B130,E129)</f>
        <v>68479.304038433576</v>
      </c>
      <c r="F130" s="16"/>
      <c r="G130" s="4">
        <v>127</v>
      </c>
      <c r="H130" s="6">
        <f t="shared" si="14"/>
        <v>2000</v>
      </c>
      <c r="I130" s="6">
        <f t="shared" si="23"/>
        <v>-54.581162137175852</v>
      </c>
      <c r="J130" s="6">
        <f t="shared" si="24"/>
        <v>2054.5811621371759</v>
      </c>
      <c r="K130" s="6">
        <f>-FV(Solution!$C$7/12,1,-H130,K129)</f>
        <v>-23887.046017026063</v>
      </c>
      <c r="L130" s="21" t="b">
        <f>IF(I130&gt;=0,SUM($I$4:I130))</f>
        <v>0</v>
      </c>
      <c r="M130" s="35">
        <f t="shared" si="17"/>
        <v>127</v>
      </c>
      <c r="N130" s="4">
        <f t="shared" si="18"/>
        <v>127</v>
      </c>
      <c r="O130" s="13">
        <f>Q129*Solution!$C$22</f>
        <v>6886.4622252168529</v>
      </c>
      <c r="P130" s="6">
        <f t="shared" si="15"/>
        <v>618.83671944401976</v>
      </c>
      <c r="Q130" s="6">
        <f t="shared" si="25"/>
        <v>351828.41020550352</v>
      </c>
      <c r="R130" s="4">
        <f t="shared" si="16"/>
        <v>127</v>
      </c>
      <c r="S130" s="16"/>
      <c r="T130" s="4">
        <f t="shared" si="19"/>
        <v>306</v>
      </c>
      <c r="U130" s="13">
        <f>W129*Solution!$C$22</f>
        <v>22143.561598176231</v>
      </c>
      <c r="V130" s="6">
        <f>Solution!$C$10</f>
        <v>2000</v>
      </c>
      <c r="W130" s="6">
        <f t="shared" si="26"/>
        <v>1131321.6415069876</v>
      </c>
      <c r="X130" s="4"/>
    </row>
    <row r="131" spans="1:24" x14ac:dyDescent="0.25">
      <c r="A131" s="4">
        <v>128</v>
      </c>
      <c r="B131" s="6">
        <f t="shared" si="20"/>
        <v>1381.1632805559802</v>
      </c>
      <c r="C131" s="6">
        <f t="shared" si="21"/>
        <v>171.19826009610733</v>
      </c>
      <c r="D131" s="6">
        <f t="shared" si="22"/>
        <v>1209.9650204598729</v>
      </c>
      <c r="E131" s="6">
        <f>-FV(Solution!$C$7/12,1,-B131,E130)</f>
        <v>67269.339017973703</v>
      </c>
      <c r="F131" s="16"/>
      <c r="G131" s="4">
        <v>128</v>
      </c>
      <c r="H131" s="6">
        <f t="shared" si="14"/>
        <v>2000</v>
      </c>
      <c r="I131" s="6">
        <f t="shared" si="23"/>
        <v>-59.717615042518446</v>
      </c>
      <c r="J131" s="6">
        <f t="shared" si="24"/>
        <v>2059.7176150425184</v>
      </c>
      <c r="K131" s="6">
        <f>-FV(Solution!$C$7/12,1,-H131,K130)</f>
        <v>-25946.763632068582</v>
      </c>
      <c r="L131" s="21" t="b">
        <f>IF(I131&gt;=0,SUM($I$4:I131))</f>
        <v>0</v>
      </c>
      <c r="M131" s="35">
        <f t="shared" si="17"/>
        <v>128</v>
      </c>
      <c r="N131" s="4">
        <f t="shared" si="18"/>
        <v>128</v>
      </c>
      <c r="O131" s="13">
        <f>Q130*Solution!$C$22</f>
        <v>7036.5682041100708</v>
      </c>
      <c r="P131" s="6">
        <f t="shared" si="15"/>
        <v>618.83671944401976</v>
      </c>
      <c r="Q131" s="6">
        <f t="shared" si="25"/>
        <v>359483.81512905762</v>
      </c>
      <c r="R131" s="4">
        <f t="shared" si="16"/>
        <v>128</v>
      </c>
      <c r="S131" s="16"/>
      <c r="T131" s="4">
        <f t="shared" si="19"/>
        <v>307</v>
      </c>
      <c r="U131" s="13">
        <f>W130*Solution!$C$22</f>
        <v>22626.432830139755</v>
      </c>
      <c r="V131" s="6">
        <f>Solution!$C$10</f>
        <v>2000</v>
      </c>
      <c r="W131" s="6">
        <f t="shared" si="26"/>
        <v>1155948.0743371274</v>
      </c>
      <c r="X131" s="4"/>
    </row>
    <row r="132" spans="1:24" x14ac:dyDescent="0.25">
      <c r="A132" s="4">
        <v>129</v>
      </c>
      <c r="B132" s="6">
        <f t="shared" si="20"/>
        <v>1381.1632805559802</v>
      </c>
      <c r="C132" s="6">
        <f t="shared" si="21"/>
        <v>168.17334754496005</v>
      </c>
      <c r="D132" s="6">
        <f t="shared" si="22"/>
        <v>1212.9899330110202</v>
      </c>
      <c r="E132" s="6">
        <f>-FV(Solution!$C$7/12,1,-B132,E131)</f>
        <v>66056.349084962683</v>
      </c>
      <c r="F132" s="16"/>
      <c r="G132" s="4">
        <v>129</v>
      </c>
      <c r="H132" s="6">
        <f t="shared" ref="H132:H195" si="27">$R$1</f>
        <v>2000</v>
      </c>
      <c r="I132" s="6">
        <f t="shared" si="23"/>
        <v>-64.866909080126788</v>
      </c>
      <c r="J132" s="6">
        <f t="shared" si="24"/>
        <v>2064.8669090801268</v>
      </c>
      <c r="K132" s="6">
        <f>-FV(Solution!$C$7/12,1,-H132,K131)</f>
        <v>-28011.630541148708</v>
      </c>
      <c r="L132" s="21" t="b">
        <f>IF(I132&gt;=0,SUM($I$4:I132))</f>
        <v>0</v>
      </c>
      <c r="M132" s="35">
        <f t="shared" si="17"/>
        <v>129</v>
      </c>
      <c r="N132" s="4">
        <f t="shared" si="18"/>
        <v>129</v>
      </c>
      <c r="O132" s="13">
        <f>Q131*Solution!$C$22</f>
        <v>7189.6763025811524</v>
      </c>
      <c r="P132" s="6">
        <f t="shared" ref="P132:P195" si="28">$O$2</f>
        <v>618.83671944401976</v>
      </c>
      <c r="Q132" s="6">
        <f t="shared" si="25"/>
        <v>367292.32815108279</v>
      </c>
      <c r="R132" s="4">
        <f t="shared" ref="R132:R195" si="29">N132</f>
        <v>129</v>
      </c>
      <c r="S132" s="16"/>
      <c r="T132" s="4">
        <f t="shared" si="19"/>
        <v>308</v>
      </c>
      <c r="U132" s="13">
        <f>W131*Solution!$C$22</f>
        <v>23118.961486742548</v>
      </c>
      <c r="V132" s="6">
        <f>Solution!$C$10</f>
        <v>2000</v>
      </c>
      <c r="W132" s="6">
        <f t="shared" si="26"/>
        <v>1181067.03582387</v>
      </c>
      <c r="X132" s="4"/>
    </row>
    <row r="133" spans="1:24" x14ac:dyDescent="0.25">
      <c r="A133" s="4">
        <v>130</v>
      </c>
      <c r="B133" s="6">
        <f t="shared" si="20"/>
        <v>1381.1632805559802</v>
      </c>
      <c r="C133" s="6">
        <f t="shared" si="21"/>
        <v>165.14087271243807</v>
      </c>
      <c r="D133" s="6">
        <f t="shared" si="22"/>
        <v>1216.0224078435422</v>
      </c>
      <c r="E133" s="6">
        <f>-FV(Solution!$C$7/12,1,-B133,E132)</f>
        <v>64840.326677119141</v>
      </c>
      <c r="F133" s="16"/>
      <c r="G133" s="4">
        <v>130</v>
      </c>
      <c r="H133" s="6">
        <f t="shared" si="27"/>
        <v>2000</v>
      </c>
      <c r="I133" s="6">
        <f t="shared" si="23"/>
        <v>-70.02907635282827</v>
      </c>
      <c r="J133" s="6">
        <f t="shared" si="24"/>
        <v>2070.0290763528283</v>
      </c>
      <c r="K133" s="6">
        <f>-FV(Solution!$C$7/12,1,-H133,K132)</f>
        <v>-30081.659617501537</v>
      </c>
      <c r="L133" s="21" t="b">
        <f>IF(I133&gt;=0,SUM($I$4:I133))</f>
        <v>0</v>
      </c>
      <c r="M133" s="35">
        <f t="shared" ref="M133:M196" si="30">IF(K133&lt;=$M$3,INT(G133))</f>
        <v>130</v>
      </c>
      <c r="N133" s="4">
        <f t="shared" ref="N133:N196" si="31">N132+1</f>
        <v>130</v>
      </c>
      <c r="O133" s="13">
        <f>Q132*Solution!$C$22</f>
        <v>7345.846563021656</v>
      </c>
      <c r="P133" s="6">
        <f t="shared" si="28"/>
        <v>618.83671944401976</v>
      </c>
      <c r="Q133" s="6">
        <f t="shared" si="25"/>
        <v>375257.01143354847</v>
      </c>
      <c r="R133" s="4">
        <f t="shared" si="29"/>
        <v>130</v>
      </c>
      <c r="S133" s="16"/>
      <c r="T133" s="4">
        <f t="shared" ref="T133:T196" si="32">T132+1</f>
        <v>309</v>
      </c>
      <c r="U133" s="13">
        <f>W132*Solution!$C$22</f>
        <v>23621.3407164774</v>
      </c>
      <c r="V133" s="6">
        <f>Solution!$C$10</f>
        <v>2000</v>
      </c>
      <c r="W133" s="6">
        <f t="shared" si="26"/>
        <v>1206688.3765403475</v>
      </c>
      <c r="X133" s="4"/>
    </row>
    <row r="134" spans="1:24" x14ac:dyDescent="0.25">
      <c r="A134" s="4">
        <v>131</v>
      </c>
      <c r="B134" s="6">
        <f t="shared" ref="B134:B197" si="33">$B$4</f>
        <v>1381.1632805559802</v>
      </c>
      <c r="C134" s="6">
        <f t="shared" ref="C134:C197" si="34">B134-D134</f>
        <v>162.10081669282408</v>
      </c>
      <c r="D134" s="6">
        <f t="shared" ref="D134:D197" si="35">E133-E134</f>
        <v>1219.0624638631562</v>
      </c>
      <c r="E134" s="6">
        <f>-FV(Solution!$C$7/12,1,-B134,E133)</f>
        <v>63621.264213255985</v>
      </c>
      <c r="F134" s="16"/>
      <c r="G134" s="4">
        <v>131</v>
      </c>
      <c r="H134" s="6">
        <f t="shared" si="27"/>
        <v>2000</v>
      </c>
      <c r="I134" s="6">
        <f t="shared" ref="I134:I197" si="36">H134-J134</f>
        <v>-75.20414904370773</v>
      </c>
      <c r="J134" s="6">
        <f t="shared" ref="J134:J197" si="37">K133-K134</f>
        <v>2075.2041490437077</v>
      </c>
      <c r="K134" s="6">
        <f>-FV(Solution!$C$7/12,1,-H134,K133)</f>
        <v>-32156.863766545244</v>
      </c>
      <c r="L134" s="21" t="b">
        <f>IF(I134&gt;=0,SUM($I$4:I134))</f>
        <v>0</v>
      </c>
      <c r="M134" s="35">
        <f t="shared" si="30"/>
        <v>131</v>
      </c>
      <c r="N134" s="4">
        <f t="shared" si="31"/>
        <v>131</v>
      </c>
      <c r="O134" s="13">
        <f>Q133*Solution!$C$22</f>
        <v>7505.1402286709699</v>
      </c>
      <c r="P134" s="6">
        <f t="shared" si="28"/>
        <v>618.83671944401976</v>
      </c>
      <c r="Q134" s="6">
        <f t="shared" ref="Q134:Q197" si="38">Q133+O134+P134</f>
        <v>383380.98838166345</v>
      </c>
      <c r="R134" s="4">
        <f t="shared" si="29"/>
        <v>131</v>
      </c>
      <c r="S134" s="16"/>
      <c r="T134" s="4">
        <f t="shared" si="32"/>
        <v>310</v>
      </c>
      <c r="U134" s="13">
        <f>W133*Solution!$C$22</f>
        <v>24133.767530806948</v>
      </c>
      <c r="V134" s="6">
        <f>Solution!$C$10</f>
        <v>2000</v>
      </c>
      <c r="W134" s="6">
        <f t="shared" si="26"/>
        <v>1232822.1440711545</v>
      </c>
      <c r="X134" s="4"/>
    </row>
    <row r="135" spans="1:24" x14ac:dyDescent="0.25">
      <c r="A135" s="4">
        <v>132</v>
      </c>
      <c r="B135" s="6">
        <f t="shared" si="33"/>
        <v>1381.1632805559802</v>
      </c>
      <c r="C135" s="6">
        <f t="shared" si="34"/>
        <v>159.05316053316528</v>
      </c>
      <c r="D135" s="6">
        <f t="shared" si="35"/>
        <v>1222.110120022815</v>
      </c>
      <c r="E135" s="6">
        <f>-FV(Solution!$C$7/12,1,-B135,E134)</f>
        <v>62399.15409323317</v>
      </c>
      <c r="F135" s="16"/>
      <c r="G135" s="4">
        <v>132</v>
      </c>
      <c r="H135" s="6">
        <f t="shared" si="27"/>
        <v>2000</v>
      </c>
      <c r="I135" s="6">
        <f t="shared" si="36"/>
        <v>-80.392159416322102</v>
      </c>
      <c r="J135" s="6">
        <f t="shared" si="37"/>
        <v>2080.3921594163221</v>
      </c>
      <c r="K135" s="6">
        <f>-FV(Solution!$C$7/12,1,-H135,K134)</f>
        <v>-34237.255925961566</v>
      </c>
      <c r="L135" s="21" t="b">
        <f>IF(I135&gt;=0,SUM($I$4:I135))</f>
        <v>0</v>
      </c>
      <c r="M135" s="35">
        <f t="shared" si="30"/>
        <v>132</v>
      </c>
      <c r="N135" s="4">
        <f t="shared" si="31"/>
        <v>132</v>
      </c>
      <c r="O135" s="13">
        <f>Q134*Solution!$C$22</f>
        <v>7667.6197676332695</v>
      </c>
      <c r="P135" s="6">
        <f t="shared" si="28"/>
        <v>618.83671944401976</v>
      </c>
      <c r="Q135" s="6">
        <f t="shared" si="38"/>
        <v>391667.44486874074</v>
      </c>
      <c r="R135" s="4">
        <f t="shared" si="29"/>
        <v>132</v>
      </c>
      <c r="S135" s="16"/>
      <c r="T135" s="4">
        <f t="shared" si="32"/>
        <v>311</v>
      </c>
      <c r="U135" s="13">
        <f>W134*Solution!$C$22</f>
        <v>24656.442881423092</v>
      </c>
      <c r="V135" s="6">
        <f>Solution!$C$10</f>
        <v>2000</v>
      </c>
      <c r="W135" s="6">
        <f t="shared" ref="W135:W198" si="39">SUM(W134,U135,V135)</f>
        <v>1259478.5869525776</v>
      </c>
      <c r="X135" s="4"/>
    </row>
    <row r="136" spans="1:24" x14ac:dyDescent="0.25">
      <c r="A136" s="4">
        <v>133</v>
      </c>
      <c r="B136" s="6">
        <f t="shared" si="33"/>
        <v>1381.1632805559802</v>
      </c>
      <c r="C136" s="6">
        <f t="shared" si="34"/>
        <v>155.99788523311327</v>
      </c>
      <c r="D136" s="6">
        <f t="shared" si="35"/>
        <v>1225.165395322867</v>
      </c>
      <c r="E136" s="6">
        <f>-FV(Solution!$C$7/12,1,-B136,E135)</f>
        <v>61173.988697910303</v>
      </c>
      <c r="F136" s="16"/>
      <c r="G136" s="4">
        <v>133</v>
      </c>
      <c r="H136" s="6">
        <f t="shared" si="27"/>
        <v>2000</v>
      </c>
      <c r="I136" s="6">
        <f t="shared" si="36"/>
        <v>-85.593139814860479</v>
      </c>
      <c r="J136" s="6">
        <f t="shared" si="37"/>
        <v>2085.5931398148605</v>
      </c>
      <c r="K136" s="6">
        <f>-FV(Solution!$C$7/12,1,-H136,K135)</f>
        <v>-36322.849065776427</v>
      </c>
      <c r="L136" s="21" t="b">
        <f>IF(I136&gt;=0,SUM($I$4:I136))</f>
        <v>0</v>
      </c>
      <c r="M136" s="35">
        <f t="shared" si="30"/>
        <v>133</v>
      </c>
      <c r="N136" s="4">
        <f t="shared" si="31"/>
        <v>133</v>
      </c>
      <c r="O136" s="13">
        <f>Q135*Solution!$C$22</f>
        <v>7833.3488973748154</v>
      </c>
      <c r="P136" s="6">
        <f t="shared" si="28"/>
        <v>618.83671944401976</v>
      </c>
      <c r="Q136" s="6">
        <f t="shared" si="38"/>
        <v>400119.63048555958</v>
      </c>
      <c r="R136" s="4">
        <f t="shared" si="29"/>
        <v>133</v>
      </c>
      <c r="S136" s="16"/>
      <c r="T136" s="4">
        <f t="shared" si="32"/>
        <v>312</v>
      </c>
      <c r="U136" s="13">
        <f>W135*Solution!$C$22</f>
        <v>25189.571739051553</v>
      </c>
      <c r="V136" s="6">
        <f>Solution!$C$10</f>
        <v>2000</v>
      </c>
      <c r="W136" s="6">
        <f t="shared" si="39"/>
        <v>1286668.1586916291</v>
      </c>
      <c r="X136" s="4"/>
    </row>
    <row r="137" spans="1:24" x14ac:dyDescent="0.25">
      <c r="A137" s="4">
        <v>134</v>
      </c>
      <c r="B137" s="6">
        <f t="shared" si="33"/>
        <v>1381.1632805559802</v>
      </c>
      <c r="C137" s="6">
        <f t="shared" si="34"/>
        <v>152.93497174480035</v>
      </c>
      <c r="D137" s="6">
        <f t="shared" si="35"/>
        <v>1228.2283088111799</v>
      </c>
      <c r="E137" s="6">
        <f>-FV(Solution!$C$7/12,1,-B137,E136)</f>
        <v>59945.760389099123</v>
      </c>
      <c r="F137" s="16"/>
      <c r="G137" s="4">
        <v>134</v>
      </c>
      <c r="H137" s="6">
        <f t="shared" si="27"/>
        <v>2000</v>
      </c>
      <c r="I137" s="6">
        <f t="shared" si="36"/>
        <v>-90.807122664395138</v>
      </c>
      <c r="J137" s="6">
        <f t="shared" si="37"/>
        <v>2090.8071226643951</v>
      </c>
      <c r="K137" s="6">
        <f>-FV(Solution!$C$7/12,1,-H137,K136)</f>
        <v>-38413.656188440822</v>
      </c>
      <c r="L137" s="21" t="b">
        <f>IF(I137&gt;=0,SUM($I$4:I137))</f>
        <v>0</v>
      </c>
      <c r="M137" s="35">
        <f t="shared" si="30"/>
        <v>134</v>
      </c>
      <c r="N137" s="4">
        <f t="shared" si="31"/>
        <v>134</v>
      </c>
      <c r="O137" s="13">
        <f>Q136*Solution!$C$22</f>
        <v>8002.3926097111917</v>
      </c>
      <c r="P137" s="6">
        <f t="shared" si="28"/>
        <v>618.83671944401976</v>
      </c>
      <c r="Q137" s="6">
        <f t="shared" si="38"/>
        <v>408740.85981471482</v>
      </c>
      <c r="R137" s="4">
        <f t="shared" si="29"/>
        <v>134</v>
      </c>
      <c r="S137" s="16"/>
      <c r="T137" s="4">
        <f t="shared" si="32"/>
        <v>313</v>
      </c>
      <c r="U137" s="13">
        <f>W136*Solution!$C$22</f>
        <v>25733.363173832582</v>
      </c>
      <c r="V137" s="6">
        <f>Solution!$C$10</f>
        <v>2000</v>
      </c>
      <c r="W137" s="6">
        <f t="shared" si="39"/>
        <v>1314401.5218654617</v>
      </c>
      <c r="X137" s="4"/>
    </row>
    <row r="138" spans="1:24" x14ac:dyDescent="0.25">
      <c r="A138" s="4">
        <v>135</v>
      </c>
      <c r="B138" s="6">
        <f t="shared" si="33"/>
        <v>1381.1632805559802</v>
      </c>
      <c r="C138" s="6">
        <f t="shared" si="34"/>
        <v>149.86440097277409</v>
      </c>
      <c r="D138" s="6">
        <f t="shared" si="35"/>
        <v>1231.2988795832061</v>
      </c>
      <c r="E138" s="6">
        <f>-FV(Solution!$C$7/12,1,-B138,E137)</f>
        <v>58714.461509515917</v>
      </c>
      <c r="F138" s="16"/>
      <c r="G138" s="4">
        <v>135</v>
      </c>
      <c r="H138" s="6">
        <f t="shared" si="27"/>
        <v>2000</v>
      </c>
      <c r="I138" s="6">
        <f t="shared" si="36"/>
        <v>-96.034140471056162</v>
      </c>
      <c r="J138" s="6">
        <f t="shared" si="37"/>
        <v>2096.0341404710562</v>
      </c>
      <c r="K138" s="6">
        <f>-FV(Solution!$C$7/12,1,-H138,K137)</f>
        <v>-40509.690328911878</v>
      </c>
      <c r="L138" s="21" t="b">
        <f>IF(I138&gt;=0,SUM($I$4:I138))</f>
        <v>0</v>
      </c>
      <c r="M138" s="35">
        <f t="shared" si="30"/>
        <v>135</v>
      </c>
      <c r="N138" s="4">
        <f t="shared" si="31"/>
        <v>135</v>
      </c>
      <c r="O138" s="13">
        <f>Q137*Solution!$C$22</f>
        <v>8174.8171962942961</v>
      </c>
      <c r="P138" s="6">
        <f t="shared" si="28"/>
        <v>618.83671944401976</v>
      </c>
      <c r="Q138" s="6">
        <f t="shared" si="38"/>
        <v>417534.51373045315</v>
      </c>
      <c r="R138" s="4">
        <f t="shared" si="29"/>
        <v>135</v>
      </c>
      <c r="S138" s="16"/>
      <c r="T138" s="4">
        <f t="shared" si="32"/>
        <v>314</v>
      </c>
      <c r="U138" s="13">
        <f>W137*Solution!$C$22</f>
        <v>26288.030437309237</v>
      </c>
      <c r="V138" s="6">
        <f>Solution!$C$10</f>
        <v>2000</v>
      </c>
      <c r="W138" s="6">
        <f t="shared" si="39"/>
        <v>1342689.552302771</v>
      </c>
      <c r="X138" s="4"/>
    </row>
    <row r="139" spans="1:24" x14ac:dyDescent="0.25">
      <c r="A139" s="4">
        <v>136</v>
      </c>
      <c r="B139" s="6">
        <f t="shared" si="33"/>
        <v>1381.1632805559802</v>
      </c>
      <c r="C139" s="6">
        <f t="shared" si="34"/>
        <v>146.78615377381539</v>
      </c>
      <c r="D139" s="6">
        <f t="shared" si="35"/>
        <v>1234.3771267821649</v>
      </c>
      <c r="E139" s="6">
        <f>-FV(Solution!$C$7/12,1,-B139,E138)</f>
        <v>57480.084382733752</v>
      </c>
      <c r="F139" s="16"/>
      <c r="G139" s="4">
        <v>136</v>
      </c>
      <c r="H139" s="6">
        <f t="shared" si="27"/>
        <v>2000</v>
      </c>
      <c r="I139" s="6">
        <f t="shared" si="36"/>
        <v>-101.27422582223517</v>
      </c>
      <c r="J139" s="6">
        <f t="shared" si="37"/>
        <v>2101.2742258222352</v>
      </c>
      <c r="K139" s="6">
        <f>-FV(Solution!$C$7/12,1,-H139,K138)</f>
        <v>-42610.964554734113</v>
      </c>
      <c r="L139" s="21" t="b">
        <f>IF(I139&gt;=0,SUM($I$4:I139))</f>
        <v>0</v>
      </c>
      <c r="M139" s="35">
        <f t="shared" si="30"/>
        <v>136</v>
      </c>
      <c r="N139" s="4">
        <f t="shared" si="31"/>
        <v>136</v>
      </c>
      <c r="O139" s="13">
        <f>Q138*Solution!$C$22</f>
        <v>8350.6902746090636</v>
      </c>
      <c r="P139" s="6">
        <f t="shared" si="28"/>
        <v>618.83671944401976</v>
      </c>
      <c r="Q139" s="6">
        <f t="shared" si="38"/>
        <v>426504.04072450625</v>
      </c>
      <c r="R139" s="4">
        <f t="shared" si="29"/>
        <v>136</v>
      </c>
      <c r="S139" s="16"/>
      <c r="T139" s="4">
        <f t="shared" si="32"/>
        <v>315</v>
      </c>
      <c r="U139" s="13">
        <f>W138*Solution!$C$22</f>
        <v>26853.791046055419</v>
      </c>
      <c r="V139" s="6">
        <f>Solution!$C$10</f>
        <v>2000</v>
      </c>
      <c r="W139" s="6">
        <f t="shared" si="39"/>
        <v>1371543.3433488265</v>
      </c>
      <c r="X139" s="4"/>
    </row>
    <row r="140" spans="1:24" x14ac:dyDescent="0.25">
      <c r="A140" s="4">
        <v>137</v>
      </c>
      <c r="B140" s="6">
        <f t="shared" si="33"/>
        <v>1381.1632805559802</v>
      </c>
      <c r="C140" s="6">
        <f t="shared" si="34"/>
        <v>143.7002109568657</v>
      </c>
      <c r="D140" s="6">
        <f t="shared" si="35"/>
        <v>1237.4630695991145</v>
      </c>
      <c r="E140" s="6">
        <f>-FV(Solution!$C$7/12,1,-B140,E139)</f>
        <v>56242.621313134638</v>
      </c>
      <c r="F140" s="16"/>
      <c r="G140" s="4">
        <v>137</v>
      </c>
      <c r="H140" s="6">
        <f t="shared" si="27"/>
        <v>2000</v>
      </c>
      <c r="I140" s="6">
        <f t="shared" si="36"/>
        <v>-106.52741138679266</v>
      </c>
      <c r="J140" s="6">
        <f t="shared" si="37"/>
        <v>2106.5274113867927</v>
      </c>
      <c r="K140" s="6">
        <f>-FV(Solution!$C$7/12,1,-H140,K139)</f>
        <v>-44717.491966120906</v>
      </c>
      <c r="L140" s="21" t="b">
        <f>IF(I140&gt;=0,SUM($I$4:I140))</f>
        <v>0</v>
      </c>
      <c r="M140" s="35">
        <f t="shared" si="30"/>
        <v>137</v>
      </c>
      <c r="N140" s="4">
        <f t="shared" si="31"/>
        <v>137</v>
      </c>
      <c r="O140" s="13">
        <f>Q139*Solution!$C$22</f>
        <v>8530.0808144901257</v>
      </c>
      <c r="P140" s="6">
        <f t="shared" si="28"/>
        <v>618.83671944401976</v>
      </c>
      <c r="Q140" s="6">
        <f t="shared" si="38"/>
        <v>435652.95825844043</v>
      </c>
      <c r="R140" s="4">
        <f t="shared" si="29"/>
        <v>137</v>
      </c>
      <c r="S140" s="16"/>
      <c r="T140" s="4">
        <f t="shared" si="32"/>
        <v>316</v>
      </c>
      <c r="U140" s="13">
        <f>W139*Solution!$C$22</f>
        <v>27430.866866976532</v>
      </c>
      <c r="V140" s="6">
        <f>Solution!$C$10</f>
        <v>2000</v>
      </c>
      <c r="W140" s="6">
        <f t="shared" si="39"/>
        <v>1400974.210215803</v>
      </c>
      <c r="X140" s="4"/>
    </row>
    <row r="141" spans="1:24" x14ac:dyDescent="0.25">
      <c r="A141" s="4">
        <v>138</v>
      </c>
      <c r="B141" s="6">
        <f t="shared" si="33"/>
        <v>1381.1632805559802</v>
      </c>
      <c r="C141" s="6">
        <f t="shared" si="34"/>
        <v>140.60655328286703</v>
      </c>
      <c r="D141" s="6">
        <f t="shared" si="35"/>
        <v>1240.5567272731132</v>
      </c>
      <c r="E141" s="6">
        <f>-FV(Solution!$C$7/12,1,-B141,E140)</f>
        <v>55002.064585861524</v>
      </c>
      <c r="F141" s="16"/>
      <c r="G141" s="4">
        <v>138</v>
      </c>
      <c r="H141" s="6">
        <f t="shared" si="27"/>
        <v>2000</v>
      </c>
      <c r="I141" s="6">
        <f t="shared" si="36"/>
        <v>-111.79372991525452</v>
      </c>
      <c r="J141" s="6">
        <f t="shared" si="37"/>
        <v>2111.7937299152545</v>
      </c>
      <c r="K141" s="6">
        <f>-FV(Solution!$C$7/12,1,-H141,K140)</f>
        <v>-46829.285696036161</v>
      </c>
      <c r="L141" s="21" t="b">
        <f>IF(I141&gt;=0,SUM($I$4:I141))</f>
        <v>0</v>
      </c>
      <c r="M141" s="35">
        <f t="shared" si="30"/>
        <v>138</v>
      </c>
      <c r="N141" s="4">
        <f t="shared" si="31"/>
        <v>138</v>
      </c>
      <c r="O141" s="13">
        <f>Q140*Solution!$C$22</f>
        <v>8713.0591651688082</v>
      </c>
      <c r="P141" s="6">
        <f t="shared" si="28"/>
        <v>618.83671944401976</v>
      </c>
      <c r="Q141" s="6">
        <f t="shared" si="38"/>
        <v>444984.85414305324</v>
      </c>
      <c r="R141" s="4">
        <f t="shared" si="29"/>
        <v>138</v>
      </c>
      <c r="S141" s="16"/>
      <c r="T141" s="4">
        <f t="shared" si="32"/>
        <v>317</v>
      </c>
      <c r="U141" s="13">
        <f>W140*Solution!$C$22</f>
        <v>28019.484204316061</v>
      </c>
      <c r="V141" s="6">
        <f>Solution!$C$10</f>
        <v>2000</v>
      </c>
      <c r="W141" s="6">
        <f t="shared" si="39"/>
        <v>1430993.694420119</v>
      </c>
      <c r="X141" s="4"/>
    </row>
    <row r="142" spans="1:24" x14ac:dyDescent="0.25">
      <c r="A142" s="4">
        <v>139</v>
      </c>
      <c r="B142" s="6">
        <f t="shared" si="33"/>
        <v>1381.1632805559802</v>
      </c>
      <c r="C142" s="6">
        <f t="shared" si="34"/>
        <v>137.50516146468181</v>
      </c>
      <c r="D142" s="6">
        <f t="shared" si="35"/>
        <v>1243.6581190912984</v>
      </c>
      <c r="E142" s="6">
        <f>-FV(Solution!$C$7/12,1,-B142,E141)</f>
        <v>53758.406466770226</v>
      </c>
      <c r="F142" s="16"/>
      <c r="G142" s="4">
        <v>139</v>
      </c>
      <c r="H142" s="6">
        <f t="shared" si="27"/>
        <v>2000</v>
      </c>
      <c r="I142" s="6">
        <f t="shared" si="36"/>
        <v>-117.07321424004476</v>
      </c>
      <c r="J142" s="6">
        <f t="shared" si="37"/>
        <v>2117.0732142400448</v>
      </c>
      <c r="K142" s="6">
        <f>-FV(Solution!$C$7/12,1,-H142,K141)</f>
        <v>-48946.358910276205</v>
      </c>
      <c r="L142" s="21" t="b">
        <f>IF(I142&gt;=0,SUM($I$4:I142))</f>
        <v>0</v>
      </c>
      <c r="M142" s="35">
        <f t="shared" si="30"/>
        <v>139</v>
      </c>
      <c r="N142" s="4">
        <f t="shared" si="31"/>
        <v>139</v>
      </c>
      <c r="O142" s="13">
        <f>Q141*Solution!$C$22</f>
        <v>8899.6970828610647</v>
      </c>
      <c r="P142" s="6">
        <f t="shared" si="28"/>
        <v>618.83671944401976</v>
      </c>
      <c r="Q142" s="6">
        <f t="shared" si="38"/>
        <v>454503.38794535829</v>
      </c>
      <c r="R142" s="4">
        <f t="shared" si="29"/>
        <v>139</v>
      </c>
      <c r="S142" s="16"/>
      <c r="T142" s="4">
        <f t="shared" si="32"/>
        <v>318</v>
      </c>
      <c r="U142" s="13">
        <f>W141*Solution!$C$22</f>
        <v>28619.873888402381</v>
      </c>
      <c r="V142" s="6">
        <f>Solution!$C$10</f>
        <v>2000</v>
      </c>
      <c r="W142" s="6">
        <f t="shared" si="39"/>
        <v>1461613.5683085215</v>
      </c>
      <c r="X142" s="4"/>
    </row>
    <row r="143" spans="1:24" x14ac:dyDescent="0.25">
      <c r="A143" s="4">
        <v>140</v>
      </c>
      <c r="B143" s="6">
        <f t="shared" si="33"/>
        <v>1381.1632805559802</v>
      </c>
      <c r="C143" s="6">
        <f t="shared" si="34"/>
        <v>134.39601616695472</v>
      </c>
      <c r="D143" s="6">
        <f t="shared" si="35"/>
        <v>1246.7672643890255</v>
      </c>
      <c r="E143" s="6">
        <f>-FV(Solution!$C$7/12,1,-B143,E142)</f>
        <v>52511.6392023812</v>
      </c>
      <c r="F143" s="16"/>
      <c r="G143" s="4">
        <v>140</v>
      </c>
      <c r="H143" s="6">
        <f t="shared" si="27"/>
        <v>2000</v>
      </c>
      <c r="I143" s="6">
        <f t="shared" si="36"/>
        <v>-122.36589727564569</v>
      </c>
      <c r="J143" s="6">
        <f t="shared" si="37"/>
        <v>2122.3658972756457</v>
      </c>
      <c r="K143" s="6">
        <f>-FV(Solution!$C$7/12,1,-H143,K142)</f>
        <v>-51068.724807551851</v>
      </c>
      <c r="L143" s="21" t="b">
        <f>IF(I143&gt;=0,SUM($I$4:I143))</f>
        <v>0</v>
      </c>
      <c r="M143" s="35">
        <f t="shared" si="30"/>
        <v>140</v>
      </c>
      <c r="N143" s="4">
        <f t="shared" si="31"/>
        <v>140</v>
      </c>
      <c r="O143" s="13">
        <f>Q142*Solution!$C$22</f>
        <v>9090.0677589071656</v>
      </c>
      <c r="P143" s="6">
        <f t="shared" si="28"/>
        <v>618.83671944401976</v>
      </c>
      <c r="Q143" s="6">
        <f t="shared" si="38"/>
        <v>464212.29242370947</v>
      </c>
      <c r="R143" s="4">
        <f t="shared" si="29"/>
        <v>140</v>
      </c>
      <c r="S143" s="16"/>
      <c r="T143" s="4">
        <f t="shared" si="32"/>
        <v>319</v>
      </c>
      <c r="U143" s="13">
        <f>W142*Solution!$C$22</f>
        <v>29232.271366170433</v>
      </c>
      <c r="V143" s="6">
        <f>Solution!$C$10</f>
        <v>2000</v>
      </c>
      <c r="W143" s="6">
        <f t="shared" si="39"/>
        <v>1492845.8396746919</v>
      </c>
      <c r="X143" s="4"/>
    </row>
    <row r="144" spans="1:24" x14ac:dyDescent="0.25">
      <c r="A144" s="4">
        <v>141</v>
      </c>
      <c r="B144" s="6">
        <f t="shared" si="33"/>
        <v>1381.1632805559802</v>
      </c>
      <c r="C144" s="6">
        <f t="shared" si="34"/>
        <v>131.27909800598172</v>
      </c>
      <c r="D144" s="6">
        <f t="shared" si="35"/>
        <v>1249.8841825499985</v>
      </c>
      <c r="E144" s="6">
        <f>-FV(Solution!$C$7/12,1,-B144,E143)</f>
        <v>51261.755019831202</v>
      </c>
      <c r="F144" s="16"/>
      <c r="G144" s="4">
        <v>141</v>
      </c>
      <c r="H144" s="6">
        <f t="shared" si="27"/>
        <v>2000</v>
      </c>
      <c r="I144" s="6">
        <f t="shared" si="36"/>
        <v>-127.67181201883068</v>
      </c>
      <c r="J144" s="6">
        <f t="shared" si="37"/>
        <v>2127.6718120188307</v>
      </c>
      <c r="K144" s="6">
        <f>-FV(Solution!$C$7/12,1,-H144,K143)</f>
        <v>-53196.396619570682</v>
      </c>
      <c r="L144" s="21" t="b">
        <f>IF(I144&gt;=0,SUM($I$4:I144))</f>
        <v>0</v>
      </c>
      <c r="M144" s="35">
        <f t="shared" si="30"/>
        <v>141</v>
      </c>
      <c r="N144" s="4">
        <f t="shared" si="31"/>
        <v>141</v>
      </c>
      <c r="O144" s="13">
        <f>Q143*Solution!$C$22</f>
        <v>9284.2458484741892</v>
      </c>
      <c r="P144" s="6">
        <f t="shared" si="28"/>
        <v>618.83671944401976</v>
      </c>
      <c r="Q144" s="6">
        <f t="shared" si="38"/>
        <v>474115.3749916277</v>
      </c>
      <c r="R144" s="4">
        <f t="shared" si="29"/>
        <v>141</v>
      </c>
      <c r="S144" s="16"/>
      <c r="T144" s="4">
        <f t="shared" si="32"/>
        <v>320</v>
      </c>
      <c r="U144" s="13">
        <f>W143*Solution!$C$22</f>
        <v>29856.916793493838</v>
      </c>
      <c r="V144" s="6">
        <f>Solution!$C$10</f>
        <v>2000</v>
      </c>
      <c r="W144" s="6">
        <f t="shared" si="39"/>
        <v>1524702.7564681857</v>
      </c>
      <c r="X144" s="4"/>
    </row>
    <row r="145" spans="1:24" x14ac:dyDescent="0.25">
      <c r="A145" s="4">
        <v>142</v>
      </c>
      <c r="B145" s="6">
        <f t="shared" si="33"/>
        <v>1381.1632805559802</v>
      </c>
      <c r="C145" s="6">
        <f t="shared" si="34"/>
        <v>128.15438754960815</v>
      </c>
      <c r="D145" s="6">
        <f t="shared" si="35"/>
        <v>1253.0088930063721</v>
      </c>
      <c r="E145" s="6">
        <f>-FV(Solution!$C$7/12,1,-B145,E144)</f>
        <v>50008.74612682483</v>
      </c>
      <c r="F145" s="16"/>
      <c r="G145" s="4">
        <v>142</v>
      </c>
      <c r="H145" s="6">
        <f t="shared" si="27"/>
        <v>2000</v>
      </c>
      <c r="I145" s="6">
        <f t="shared" si="36"/>
        <v>-132.99099154888245</v>
      </c>
      <c r="J145" s="6">
        <f t="shared" si="37"/>
        <v>2132.9909915488824</v>
      </c>
      <c r="K145" s="6">
        <f>-FV(Solution!$C$7/12,1,-H145,K144)</f>
        <v>-55329.387611119564</v>
      </c>
      <c r="L145" s="21" t="b">
        <f>IF(I145&gt;=0,SUM($I$4:I145))</f>
        <v>0</v>
      </c>
      <c r="M145" s="35">
        <f t="shared" si="30"/>
        <v>142</v>
      </c>
      <c r="N145" s="4">
        <f t="shared" si="31"/>
        <v>142</v>
      </c>
      <c r="O145" s="13">
        <f>Q144*Solution!$C$22</f>
        <v>9482.3074998325537</v>
      </c>
      <c r="P145" s="6">
        <f t="shared" si="28"/>
        <v>618.83671944401976</v>
      </c>
      <c r="Q145" s="6">
        <f t="shared" si="38"/>
        <v>484216.51921090425</v>
      </c>
      <c r="R145" s="4">
        <f t="shared" si="29"/>
        <v>142</v>
      </c>
      <c r="S145" s="16"/>
      <c r="T145" s="4">
        <f t="shared" si="32"/>
        <v>321</v>
      </c>
      <c r="U145" s="13">
        <f>W144*Solution!$C$22</f>
        <v>30494.055129363715</v>
      </c>
      <c r="V145" s="6">
        <f>Solution!$C$10</f>
        <v>2000</v>
      </c>
      <c r="W145" s="6">
        <f t="shared" si="39"/>
        <v>1557196.8115975494</v>
      </c>
      <c r="X145" s="4"/>
    </row>
    <row r="146" spans="1:24" x14ac:dyDescent="0.25">
      <c r="A146" s="4">
        <v>143</v>
      </c>
      <c r="B146" s="6">
        <f t="shared" si="33"/>
        <v>1381.1632805559802</v>
      </c>
      <c r="C146" s="6">
        <f t="shared" si="34"/>
        <v>125.02186531709049</v>
      </c>
      <c r="D146" s="6">
        <f t="shared" si="35"/>
        <v>1256.1414152388897</v>
      </c>
      <c r="E146" s="6">
        <f>-FV(Solution!$C$7/12,1,-B146,E145)</f>
        <v>48752.60471158594</v>
      </c>
      <c r="F146" s="16"/>
      <c r="G146" s="4">
        <v>143</v>
      </c>
      <c r="H146" s="6">
        <f t="shared" si="27"/>
        <v>2000</v>
      </c>
      <c r="I146" s="6">
        <f t="shared" si="36"/>
        <v>-138.32346902775316</v>
      </c>
      <c r="J146" s="6">
        <f t="shared" si="37"/>
        <v>2138.3234690277532</v>
      </c>
      <c r="K146" s="6">
        <f>-FV(Solution!$C$7/12,1,-H146,K145)</f>
        <v>-57467.711080147317</v>
      </c>
      <c r="L146" s="21" t="b">
        <f>IF(I146&gt;=0,SUM($I$4:I146))</f>
        <v>0</v>
      </c>
      <c r="M146" s="35">
        <f t="shared" si="30"/>
        <v>143</v>
      </c>
      <c r="N146" s="4">
        <f t="shared" si="31"/>
        <v>143</v>
      </c>
      <c r="O146" s="13">
        <f>Q145*Solution!$C$22</f>
        <v>9684.3303842180849</v>
      </c>
      <c r="P146" s="6">
        <f t="shared" si="28"/>
        <v>618.83671944401976</v>
      </c>
      <c r="Q146" s="6">
        <f t="shared" si="38"/>
        <v>494519.68631456635</v>
      </c>
      <c r="R146" s="4">
        <f t="shared" si="29"/>
        <v>143</v>
      </c>
      <c r="S146" s="16"/>
      <c r="T146" s="4">
        <f t="shared" si="32"/>
        <v>322</v>
      </c>
      <c r="U146" s="13">
        <f>W145*Solution!$C$22</f>
        <v>31143.936231950989</v>
      </c>
      <c r="V146" s="6">
        <f>Solution!$C$10</f>
        <v>2000</v>
      </c>
      <c r="W146" s="6">
        <f t="shared" si="39"/>
        <v>1590340.7478295004</v>
      </c>
      <c r="X146" s="4"/>
    </row>
    <row r="147" spans="1:24" x14ac:dyDescent="0.25">
      <c r="A147" s="4">
        <v>144</v>
      </c>
      <c r="B147" s="6">
        <f t="shared" si="33"/>
        <v>1381.1632805559802</v>
      </c>
      <c r="C147" s="6">
        <f t="shared" si="34"/>
        <v>121.88151177899454</v>
      </c>
      <c r="D147" s="6">
        <f t="shared" si="35"/>
        <v>1259.2817687769857</v>
      </c>
      <c r="E147" s="6">
        <f>-FV(Solution!$C$7/12,1,-B147,E146)</f>
        <v>47493.322942808954</v>
      </c>
      <c r="F147" s="16"/>
      <c r="G147" s="4">
        <v>144</v>
      </c>
      <c r="H147" s="6">
        <f t="shared" si="27"/>
        <v>2000</v>
      </c>
      <c r="I147" s="6">
        <f t="shared" si="36"/>
        <v>-143.66927770031907</v>
      </c>
      <c r="J147" s="6">
        <f t="shared" si="37"/>
        <v>2143.6692777003191</v>
      </c>
      <c r="K147" s="6">
        <f>-FV(Solution!$C$7/12,1,-H147,K146)</f>
        <v>-59611.380357847636</v>
      </c>
      <c r="L147" s="21" t="b">
        <f>IF(I147&gt;=0,SUM($I$4:I147))</f>
        <v>0</v>
      </c>
      <c r="M147" s="35">
        <f t="shared" si="30"/>
        <v>144</v>
      </c>
      <c r="N147" s="4">
        <f t="shared" si="31"/>
        <v>144</v>
      </c>
      <c r="O147" s="13">
        <f>Q146*Solution!$C$22</f>
        <v>9890.3937262913278</v>
      </c>
      <c r="P147" s="6">
        <f t="shared" si="28"/>
        <v>618.83671944401976</v>
      </c>
      <c r="Q147" s="6">
        <f t="shared" si="38"/>
        <v>505028.91676030168</v>
      </c>
      <c r="R147" s="4">
        <f t="shared" si="29"/>
        <v>144</v>
      </c>
      <c r="S147" s="16"/>
      <c r="T147" s="4">
        <f t="shared" si="32"/>
        <v>323</v>
      </c>
      <c r="U147" s="13">
        <f>W146*Solution!$C$22</f>
        <v>31806.814956590009</v>
      </c>
      <c r="V147" s="6">
        <f>Solution!$C$10</f>
        <v>2000</v>
      </c>
      <c r="W147" s="6">
        <f t="shared" si="39"/>
        <v>1624147.5627860904</v>
      </c>
      <c r="X147" s="4"/>
    </row>
    <row r="148" spans="1:24" x14ac:dyDescent="0.25">
      <c r="A148" s="4">
        <v>145</v>
      </c>
      <c r="B148" s="6">
        <f t="shared" si="33"/>
        <v>1381.1632805559802</v>
      </c>
      <c r="C148" s="6">
        <f t="shared" si="34"/>
        <v>118.73330735704985</v>
      </c>
      <c r="D148" s="6">
        <f t="shared" si="35"/>
        <v>1262.4299731989304</v>
      </c>
      <c r="E148" s="6">
        <f>-FV(Solution!$C$7/12,1,-B148,E147)</f>
        <v>46230.892969610024</v>
      </c>
      <c r="F148" s="16"/>
      <c r="G148" s="4">
        <v>145</v>
      </c>
      <c r="H148" s="6">
        <f t="shared" si="27"/>
        <v>2000</v>
      </c>
      <c r="I148" s="6">
        <f t="shared" si="36"/>
        <v>-149.02845089456969</v>
      </c>
      <c r="J148" s="6">
        <f t="shared" si="37"/>
        <v>2149.0284508945697</v>
      </c>
      <c r="K148" s="6">
        <f>-FV(Solution!$C$7/12,1,-H148,K147)</f>
        <v>-61760.408808742206</v>
      </c>
      <c r="L148" s="21" t="b">
        <f>IF(I148&gt;=0,SUM($I$4:I148))</f>
        <v>0</v>
      </c>
      <c r="M148" s="35">
        <f t="shared" si="30"/>
        <v>145</v>
      </c>
      <c r="N148" s="4">
        <f t="shared" si="31"/>
        <v>145</v>
      </c>
      <c r="O148" s="13">
        <f>Q147*Solution!$C$22</f>
        <v>10100.578335206033</v>
      </c>
      <c r="P148" s="6">
        <f t="shared" si="28"/>
        <v>618.83671944401976</v>
      </c>
      <c r="Q148" s="6">
        <f t="shared" si="38"/>
        <v>515748.33181495173</v>
      </c>
      <c r="R148" s="4">
        <f t="shared" si="29"/>
        <v>145</v>
      </c>
      <c r="S148" s="16"/>
      <c r="T148" s="4">
        <f t="shared" si="32"/>
        <v>324</v>
      </c>
      <c r="U148" s="13">
        <f>W147*Solution!$C$22</f>
        <v>32482.951255721808</v>
      </c>
      <c r="V148" s="6">
        <f>Solution!$C$10</f>
        <v>2000</v>
      </c>
      <c r="W148" s="6">
        <f t="shared" si="39"/>
        <v>1658630.5140418122</v>
      </c>
      <c r="X148" s="4"/>
    </row>
    <row r="149" spans="1:24" x14ac:dyDescent="0.25">
      <c r="A149" s="4">
        <v>146</v>
      </c>
      <c r="B149" s="6">
        <f t="shared" si="33"/>
        <v>1381.1632805559802</v>
      </c>
      <c r="C149" s="6">
        <f t="shared" si="34"/>
        <v>115.57723242405518</v>
      </c>
      <c r="D149" s="6">
        <f t="shared" si="35"/>
        <v>1265.5860481319251</v>
      </c>
      <c r="E149" s="6">
        <f>-FV(Solution!$C$7/12,1,-B149,E148)</f>
        <v>44965.306921478099</v>
      </c>
      <c r="F149" s="16"/>
      <c r="G149" s="4">
        <v>146</v>
      </c>
      <c r="H149" s="6">
        <f t="shared" si="27"/>
        <v>2000</v>
      </c>
      <c r="I149" s="6">
        <f t="shared" si="36"/>
        <v>-154.40102202181151</v>
      </c>
      <c r="J149" s="6">
        <f t="shared" si="37"/>
        <v>2154.4010220218115</v>
      </c>
      <c r="K149" s="6">
        <f>-FV(Solution!$C$7/12,1,-H149,K148)</f>
        <v>-63914.809830764018</v>
      </c>
      <c r="L149" s="21" t="b">
        <f>IF(I149&gt;=0,SUM($I$4:I149))</f>
        <v>0</v>
      </c>
      <c r="M149" s="35">
        <f t="shared" si="30"/>
        <v>146</v>
      </c>
      <c r="N149" s="4">
        <f t="shared" si="31"/>
        <v>146</v>
      </c>
      <c r="O149" s="13">
        <f>Q148*Solution!$C$22</f>
        <v>10314.966636299036</v>
      </c>
      <c r="P149" s="6">
        <f t="shared" si="28"/>
        <v>618.83671944401976</v>
      </c>
      <c r="Q149" s="6">
        <f t="shared" si="38"/>
        <v>526682.13517069479</v>
      </c>
      <c r="R149" s="4">
        <f t="shared" si="29"/>
        <v>146</v>
      </c>
      <c r="S149" s="16"/>
      <c r="T149" s="4">
        <f t="shared" si="32"/>
        <v>325</v>
      </c>
      <c r="U149" s="13">
        <f>W148*Solution!$C$22</f>
        <v>33172.610280836241</v>
      </c>
      <c r="V149" s="6">
        <f>Solution!$C$10</f>
        <v>2000</v>
      </c>
      <c r="W149" s="6">
        <f t="shared" si="39"/>
        <v>1693803.1243226484</v>
      </c>
      <c r="X149" s="4"/>
    </row>
    <row r="150" spans="1:24" x14ac:dyDescent="0.25">
      <c r="A150" s="4">
        <v>147</v>
      </c>
      <c r="B150" s="6">
        <f t="shared" si="33"/>
        <v>1381.1632805559802</v>
      </c>
      <c r="C150" s="6">
        <f t="shared" si="34"/>
        <v>112.41326730372566</v>
      </c>
      <c r="D150" s="6">
        <f t="shared" si="35"/>
        <v>1268.7500132522546</v>
      </c>
      <c r="E150" s="6">
        <f>-FV(Solution!$C$7/12,1,-B150,E149)</f>
        <v>43696.556908225844</v>
      </c>
      <c r="F150" s="16"/>
      <c r="G150" s="4">
        <v>147</v>
      </c>
      <c r="H150" s="6">
        <f t="shared" si="27"/>
        <v>2000</v>
      </c>
      <c r="I150" s="6">
        <f t="shared" si="36"/>
        <v>-159.78702457687177</v>
      </c>
      <c r="J150" s="6">
        <f t="shared" si="37"/>
        <v>2159.7870245768718</v>
      </c>
      <c r="K150" s="6">
        <f>-FV(Solution!$C$7/12,1,-H150,K149)</f>
        <v>-66074.596855340889</v>
      </c>
      <c r="L150" s="21" t="b">
        <f>IF(I150&gt;=0,SUM($I$4:I150))</f>
        <v>0</v>
      </c>
      <c r="M150" s="35">
        <f t="shared" si="30"/>
        <v>147</v>
      </c>
      <c r="N150" s="4">
        <f t="shared" si="31"/>
        <v>147</v>
      </c>
      <c r="O150" s="13">
        <f>Q149*Solution!$C$22</f>
        <v>10533.642703413896</v>
      </c>
      <c r="P150" s="6">
        <f t="shared" si="28"/>
        <v>618.83671944401976</v>
      </c>
      <c r="Q150" s="6">
        <f t="shared" si="38"/>
        <v>537834.61459355266</v>
      </c>
      <c r="R150" s="4">
        <f t="shared" si="29"/>
        <v>147</v>
      </c>
      <c r="S150" s="16"/>
      <c r="T150" s="4">
        <f t="shared" si="32"/>
        <v>326</v>
      </c>
      <c r="U150" s="13">
        <f>W149*Solution!$C$22</f>
        <v>33876.062486452967</v>
      </c>
      <c r="V150" s="6">
        <f>Solution!$C$10</f>
        <v>2000</v>
      </c>
      <c r="W150" s="6">
        <f t="shared" si="39"/>
        <v>1729679.1868091014</v>
      </c>
      <c r="X150" s="4"/>
    </row>
    <row r="151" spans="1:24" x14ac:dyDescent="0.25">
      <c r="A151" s="4">
        <v>148</v>
      </c>
      <c r="B151" s="6">
        <f t="shared" si="33"/>
        <v>1381.1632805559802</v>
      </c>
      <c r="C151" s="6">
        <f t="shared" si="34"/>
        <v>109.24139227059095</v>
      </c>
      <c r="D151" s="6">
        <f t="shared" si="35"/>
        <v>1271.9218882853893</v>
      </c>
      <c r="E151" s="6">
        <f>-FV(Solution!$C$7/12,1,-B151,E150)</f>
        <v>42424.635019940455</v>
      </c>
      <c r="F151" s="16"/>
      <c r="G151" s="4">
        <v>148</v>
      </c>
      <c r="H151" s="6">
        <f t="shared" si="27"/>
        <v>2000</v>
      </c>
      <c r="I151" s="6">
        <f t="shared" si="36"/>
        <v>-165.1864921383094</v>
      </c>
      <c r="J151" s="6">
        <f t="shared" si="37"/>
        <v>2165.1864921383094</v>
      </c>
      <c r="K151" s="6">
        <f>-FV(Solution!$C$7/12,1,-H151,K150)</f>
        <v>-68239.783347479199</v>
      </c>
      <c r="L151" s="21" t="b">
        <f>IF(I151&gt;=0,SUM($I$4:I151))</f>
        <v>0</v>
      </c>
      <c r="M151" s="35">
        <f t="shared" si="30"/>
        <v>148</v>
      </c>
      <c r="N151" s="4">
        <f t="shared" si="31"/>
        <v>148</v>
      </c>
      <c r="O151" s="13">
        <f>Q150*Solution!$C$22</f>
        <v>10756.692291871053</v>
      </c>
      <c r="P151" s="6">
        <f t="shared" si="28"/>
        <v>618.83671944401976</v>
      </c>
      <c r="Q151" s="6">
        <f t="shared" si="38"/>
        <v>549210.14360486774</v>
      </c>
      <c r="R151" s="4">
        <f t="shared" si="29"/>
        <v>148</v>
      </c>
      <c r="S151" s="16"/>
      <c r="T151" s="4">
        <f t="shared" si="32"/>
        <v>327</v>
      </c>
      <c r="U151" s="13">
        <f>W150*Solution!$C$22</f>
        <v>34593.58373618203</v>
      </c>
      <c r="V151" s="6">
        <f>Solution!$C$10</f>
        <v>2000</v>
      </c>
      <c r="W151" s="6">
        <f t="shared" si="39"/>
        <v>1766272.7705452833</v>
      </c>
      <c r="X151" s="4"/>
    </row>
    <row r="152" spans="1:24" x14ac:dyDescent="0.25">
      <c r="A152" s="4">
        <v>149</v>
      </c>
      <c r="B152" s="6">
        <f t="shared" si="33"/>
        <v>1381.1632805559802</v>
      </c>
      <c r="C152" s="6">
        <f t="shared" si="34"/>
        <v>106.06158754987882</v>
      </c>
      <c r="D152" s="6">
        <f t="shared" si="35"/>
        <v>1275.1016930061014</v>
      </c>
      <c r="E152" s="6">
        <f>-FV(Solution!$C$7/12,1,-B152,E151)</f>
        <v>41149.533326934354</v>
      </c>
      <c r="F152" s="16"/>
      <c r="G152" s="4">
        <v>149</v>
      </c>
      <c r="H152" s="6">
        <f t="shared" si="27"/>
        <v>2000</v>
      </c>
      <c r="I152" s="6">
        <f t="shared" si="36"/>
        <v>-170.59945836865518</v>
      </c>
      <c r="J152" s="6">
        <f t="shared" si="37"/>
        <v>2170.5994583686552</v>
      </c>
      <c r="K152" s="6">
        <f>-FV(Solution!$C$7/12,1,-H152,K151)</f>
        <v>-70410.382805847854</v>
      </c>
      <c r="L152" s="21" t="b">
        <f>IF(I152&gt;=0,SUM($I$4:I152))</f>
        <v>0</v>
      </c>
      <c r="M152" s="35">
        <f t="shared" si="30"/>
        <v>149</v>
      </c>
      <c r="N152" s="4">
        <f t="shared" si="31"/>
        <v>149</v>
      </c>
      <c r="O152" s="13">
        <f>Q151*Solution!$C$22</f>
        <v>10984.202872097356</v>
      </c>
      <c r="P152" s="6">
        <f t="shared" si="28"/>
        <v>618.83671944401976</v>
      </c>
      <c r="Q152" s="6">
        <f t="shared" si="38"/>
        <v>560813.18319640914</v>
      </c>
      <c r="R152" s="4">
        <f t="shared" si="29"/>
        <v>149</v>
      </c>
      <c r="S152" s="16"/>
      <c r="T152" s="4">
        <f t="shared" si="32"/>
        <v>328</v>
      </c>
      <c r="U152" s="13">
        <f>W151*Solution!$C$22</f>
        <v>35325.45541090567</v>
      </c>
      <c r="V152" s="6">
        <f>Solution!$C$10</f>
        <v>2000</v>
      </c>
      <c r="W152" s="6">
        <f t="shared" si="39"/>
        <v>1803598.225956189</v>
      </c>
      <c r="X152" s="4"/>
    </row>
    <row r="153" spans="1:24" x14ac:dyDescent="0.25">
      <c r="A153" s="4">
        <v>150</v>
      </c>
      <c r="B153" s="6">
        <f t="shared" si="33"/>
        <v>1381.1632805559802</v>
      </c>
      <c r="C153" s="6">
        <f t="shared" si="34"/>
        <v>102.87383331736237</v>
      </c>
      <c r="D153" s="6">
        <f t="shared" si="35"/>
        <v>1278.2894472386179</v>
      </c>
      <c r="E153" s="6">
        <f>-FV(Solution!$C$7/12,1,-B153,E152)</f>
        <v>39871.243879695736</v>
      </c>
      <c r="F153" s="16"/>
      <c r="G153" s="4">
        <v>150</v>
      </c>
      <c r="H153" s="6">
        <f t="shared" si="27"/>
        <v>2000</v>
      </c>
      <c r="I153" s="6">
        <f t="shared" si="36"/>
        <v>-176.02595701457176</v>
      </c>
      <c r="J153" s="6">
        <f t="shared" si="37"/>
        <v>2176.0259570145718</v>
      </c>
      <c r="K153" s="6">
        <f>-FV(Solution!$C$7/12,1,-H153,K152)</f>
        <v>-72586.408762862426</v>
      </c>
      <c r="L153" s="21" t="b">
        <f>IF(I153&gt;=0,SUM($I$4:I153))</f>
        <v>0</v>
      </c>
      <c r="M153" s="35">
        <f t="shared" si="30"/>
        <v>150</v>
      </c>
      <c r="N153" s="4">
        <f t="shared" si="31"/>
        <v>150</v>
      </c>
      <c r="O153" s="13">
        <f>Q152*Solution!$C$22</f>
        <v>11216.263663928183</v>
      </c>
      <c r="P153" s="6">
        <f t="shared" si="28"/>
        <v>618.83671944401976</v>
      </c>
      <c r="Q153" s="6">
        <f t="shared" si="38"/>
        <v>572648.2835797813</v>
      </c>
      <c r="R153" s="4">
        <f t="shared" si="29"/>
        <v>150</v>
      </c>
      <c r="S153" s="16"/>
      <c r="T153" s="4">
        <f t="shared" si="32"/>
        <v>329</v>
      </c>
      <c r="U153" s="13">
        <f>W152*Solution!$C$22</f>
        <v>36071.96451912378</v>
      </c>
      <c r="V153" s="6">
        <f>Solution!$C$10</f>
        <v>2000</v>
      </c>
      <c r="W153" s="6">
        <f t="shared" si="39"/>
        <v>1841670.1904753128</v>
      </c>
      <c r="X153" s="4"/>
    </row>
    <row r="154" spans="1:24" x14ac:dyDescent="0.25">
      <c r="A154" s="4">
        <v>151</v>
      </c>
      <c r="B154" s="6">
        <f t="shared" si="33"/>
        <v>1381.1632805559802</v>
      </c>
      <c r="C154" s="6">
        <f t="shared" si="34"/>
        <v>99.678109699265406</v>
      </c>
      <c r="D154" s="6">
        <f t="shared" si="35"/>
        <v>1281.4851708567148</v>
      </c>
      <c r="E154" s="6">
        <f>-FV(Solution!$C$7/12,1,-B154,E153)</f>
        <v>38589.758708839021</v>
      </c>
      <c r="F154" s="16"/>
      <c r="G154" s="4">
        <v>151</v>
      </c>
      <c r="H154" s="6">
        <f t="shared" si="27"/>
        <v>2000</v>
      </c>
      <c r="I154" s="6">
        <f t="shared" si="36"/>
        <v>-181.46602190710837</v>
      </c>
      <c r="J154" s="6">
        <f t="shared" si="37"/>
        <v>2181.4660219071084</v>
      </c>
      <c r="K154" s="6">
        <f>-FV(Solution!$C$7/12,1,-H154,K153)</f>
        <v>-74767.874784769534</v>
      </c>
      <c r="L154" s="21" t="b">
        <f>IF(I154&gt;=0,SUM($I$4:I154))</f>
        <v>0</v>
      </c>
      <c r="M154" s="35">
        <f t="shared" si="30"/>
        <v>151</v>
      </c>
      <c r="N154" s="4">
        <f t="shared" si="31"/>
        <v>151</v>
      </c>
      <c r="O154" s="13">
        <f>Q153*Solution!$C$22</f>
        <v>11452.965671595626</v>
      </c>
      <c r="P154" s="6">
        <f t="shared" si="28"/>
        <v>618.83671944401976</v>
      </c>
      <c r="Q154" s="6">
        <f t="shared" si="38"/>
        <v>584720.08597082098</v>
      </c>
      <c r="R154" s="4">
        <f t="shared" si="29"/>
        <v>151</v>
      </c>
      <c r="S154" s="16"/>
      <c r="T154" s="4">
        <f t="shared" si="32"/>
        <v>330</v>
      </c>
      <c r="U154" s="13">
        <f>W153*Solution!$C$22</f>
        <v>36833.403809506257</v>
      </c>
      <c r="V154" s="6">
        <f>Solution!$C$10</f>
        <v>2000</v>
      </c>
      <c r="W154" s="6">
        <f t="shared" si="39"/>
        <v>1880503.594284819</v>
      </c>
      <c r="X154" s="4"/>
    </row>
    <row r="155" spans="1:24" x14ac:dyDescent="0.25">
      <c r="A155" s="4">
        <v>152</v>
      </c>
      <c r="B155" s="6">
        <f t="shared" si="33"/>
        <v>1381.1632805559802</v>
      </c>
      <c r="C155" s="6">
        <f t="shared" si="34"/>
        <v>96.474396772124237</v>
      </c>
      <c r="D155" s="6">
        <f t="shared" si="35"/>
        <v>1284.688883783856</v>
      </c>
      <c r="E155" s="6">
        <f>-FV(Solution!$C$7/12,1,-B155,E154)</f>
        <v>37305.069825055165</v>
      </c>
      <c r="F155" s="16"/>
      <c r="G155" s="4">
        <v>152</v>
      </c>
      <c r="H155" s="6">
        <f t="shared" si="27"/>
        <v>2000</v>
      </c>
      <c r="I155" s="6">
        <f t="shared" si="36"/>
        <v>-186.91968696187541</v>
      </c>
      <c r="J155" s="6">
        <f t="shared" si="37"/>
        <v>2186.9196869618754</v>
      </c>
      <c r="K155" s="6">
        <f>-FV(Solution!$C$7/12,1,-H155,K154)</f>
        <v>-76954.794471731409</v>
      </c>
      <c r="L155" s="21" t="b">
        <f>IF(I155&gt;=0,SUM($I$4:I155))</f>
        <v>0</v>
      </c>
      <c r="M155" s="35">
        <f t="shared" si="30"/>
        <v>152</v>
      </c>
      <c r="N155" s="4">
        <f t="shared" si="31"/>
        <v>152</v>
      </c>
      <c r="O155" s="13">
        <f>Q154*Solution!$C$22</f>
        <v>11694.401719416419</v>
      </c>
      <c r="P155" s="6">
        <f t="shared" si="28"/>
        <v>618.83671944401976</v>
      </c>
      <c r="Q155" s="6">
        <f t="shared" si="38"/>
        <v>597033.32440968137</v>
      </c>
      <c r="R155" s="4">
        <f t="shared" si="29"/>
        <v>152</v>
      </c>
      <c r="S155" s="16"/>
      <c r="T155" s="4">
        <f t="shared" si="32"/>
        <v>331</v>
      </c>
      <c r="U155" s="13">
        <f>W154*Solution!$C$22</f>
        <v>37610.071885696379</v>
      </c>
      <c r="V155" s="6">
        <f>Solution!$C$10</f>
        <v>2000</v>
      </c>
      <c r="W155" s="6">
        <f t="shared" si="39"/>
        <v>1920113.6661705154</v>
      </c>
      <c r="X155" s="4"/>
    </row>
    <row r="156" spans="1:24" x14ac:dyDescent="0.25">
      <c r="A156" s="4">
        <v>153</v>
      </c>
      <c r="B156" s="6">
        <f t="shared" si="33"/>
        <v>1381.1632805559802</v>
      </c>
      <c r="C156" s="6">
        <f t="shared" si="34"/>
        <v>93.26267456266396</v>
      </c>
      <c r="D156" s="6">
        <f t="shared" si="35"/>
        <v>1287.9006059933163</v>
      </c>
      <c r="E156" s="6">
        <f>-FV(Solution!$C$7/12,1,-B156,E155)</f>
        <v>36017.169219061849</v>
      </c>
      <c r="F156" s="16"/>
      <c r="G156" s="4">
        <v>153</v>
      </c>
      <c r="H156" s="6">
        <f t="shared" si="27"/>
        <v>2000</v>
      </c>
      <c r="I156" s="6">
        <f t="shared" si="36"/>
        <v>-192.3869861792773</v>
      </c>
      <c r="J156" s="6">
        <f t="shared" si="37"/>
        <v>2192.3869861792773</v>
      </c>
      <c r="K156" s="6">
        <f>-FV(Solution!$C$7/12,1,-H156,K155)</f>
        <v>-79147.181457910687</v>
      </c>
      <c r="L156" s="21" t="b">
        <f>IF(I156&gt;=0,SUM($I$4:I156))</f>
        <v>0</v>
      </c>
      <c r="M156" s="35">
        <f t="shared" si="30"/>
        <v>153</v>
      </c>
      <c r="N156" s="4">
        <f t="shared" si="31"/>
        <v>153</v>
      </c>
      <c r="O156" s="13">
        <f>Q155*Solution!$C$22</f>
        <v>11940.666488193629</v>
      </c>
      <c r="P156" s="6">
        <f t="shared" si="28"/>
        <v>618.83671944401976</v>
      </c>
      <c r="Q156" s="6">
        <f t="shared" si="38"/>
        <v>609592.82761731907</v>
      </c>
      <c r="R156" s="4">
        <f t="shared" si="29"/>
        <v>153</v>
      </c>
      <c r="S156" s="16"/>
      <c r="T156" s="4">
        <f t="shared" si="32"/>
        <v>332</v>
      </c>
      <c r="U156" s="13">
        <f>W155*Solution!$C$22</f>
        <v>38402.273323410307</v>
      </c>
      <c r="V156" s="6">
        <f>Solution!$C$10</f>
        <v>2000</v>
      </c>
      <c r="W156" s="6">
        <f t="shared" si="39"/>
        <v>1960515.9394939258</v>
      </c>
      <c r="X156" s="4"/>
    </row>
    <row r="157" spans="1:24" x14ac:dyDescent="0.25">
      <c r="A157" s="4">
        <v>154</v>
      </c>
      <c r="B157" s="6">
        <f t="shared" si="33"/>
        <v>1381.1632805559802</v>
      </c>
      <c r="C157" s="6">
        <f t="shared" si="34"/>
        <v>90.042923047682052</v>
      </c>
      <c r="D157" s="6">
        <f t="shared" si="35"/>
        <v>1291.1203575082982</v>
      </c>
      <c r="E157" s="6">
        <f>-FV(Solution!$C$7/12,1,-B157,E156)</f>
        <v>34726.048861553551</v>
      </c>
      <c r="F157" s="16"/>
      <c r="G157" s="4">
        <v>154</v>
      </c>
      <c r="H157" s="6">
        <f t="shared" si="27"/>
        <v>2000</v>
      </c>
      <c r="I157" s="6">
        <f t="shared" si="36"/>
        <v>-197.86795364473073</v>
      </c>
      <c r="J157" s="6">
        <f t="shared" si="37"/>
        <v>2197.8679536447307</v>
      </c>
      <c r="K157" s="6">
        <f>-FV(Solution!$C$7/12,1,-H157,K156)</f>
        <v>-81345.049411555417</v>
      </c>
      <c r="L157" s="21" t="b">
        <f>IF(I157&gt;=0,SUM($I$4:I157))</f>
        <v>0</v>
      </c>
      <c r="M157" s="35">
        <f t="shared" si="30"/>
        <v>154</v>
      </c>
      <c r="N157" s="4">
        <f t="shared" si="31"/>
        <v>154</v>
      </c>
      <c r="O157" s="13">
        <f>Q156*Solution!$C$22</f>
        <v>12191.856552346382</v>
      </c>
      <c r="P157" s="6">
        <f t="shared" si="28"/>
        <v>618.83671944401976</v>
      </c>
      <c r="Q157" s="6">
        <f t="shared" si="38"/>
        <v>622403.52088910947</v>
      </c>
      <c r="R157" s="4">
        <f t="shared" si="29"/>
        <v>154</v>
      </c>
      <c r="S157" s="16"/>
      <c r="T157" s="4">
        <f t="shared" si="32"/>
        <v>333</v>
      </c>
      <c r="U157" s="13">
        <f>W156*Solution!$C$22</f>
        <v>39210.318789878518</v>
      </c>
      <c r="V157" s="6">
        <f>Solution!$C$10</f>
        <v>2000</v>
      </c>
      <c r="W157" s="6">
        <f t="shared" si="39"/>
        <v>2001726.2582838044</v>
      </c>
      <c r="X157" s="4"/>
    </row>
    <row r="158" spans="1:24" x14ac:dyDescent="0.25">
      <c r="A158" s="4">
        <v>155</v>
      </c>
      <c r="B158" s="6">
        <f t="shared" si="33"/>
        <v>1381.1632805559802</v>
      </c>
      <c r="C158" s="6">
        <f t="shared" si="34"/>
        <v>86.815122153910124</v>
      </c>
      <c r="D158" s="6">
        <f t="shared" si="35"/>
        <v>1294.3481584020701</v>
      </c>
      <c r="E158" s="6">
        <f>-FV(Solution!$C$7/12,1,-B158,E157)</f>
        <v>33431.70070315148</v>
      </c>
      <c r="F158" s="16"/>
      <c r="G158" s="4">
        <v>155</v>
      </c>
      <c r="H158" s="6">
        <f t="shared" si="27"/>
        <v>2000</v>
      </c>
      <c r="I158" s="6">
        <f t="shared" si="36"/>
        <v>-203.36262352883932</v>
      </c>
      <c r="J158" s="6">
        <f t="shared" si="37"/>
        <v>2203.3626235288393</v>
      </c>
      <c r="K158" s="6">
        <f>-FV(Solution!$C$7/12,1,-H158,K157)</f>
        <v>-83548.412035084257</v>
      </c>
      <c r="L158" s="21" t="b">
        <f>IF(I158&gt;=0,SUM($I$4:I158))</f>
        <v>0</v>
      </c>
      <c r="M158" s="35">
        <f t="shared" si="30"/>
        <v>155</v>
      </c>
      <c r="N158" s="4">
        <f t="shared" si="31"/>
        <v>155</v>
      </c>
      <c r="O158" s="13">
        <f>Q157*Solution!$C$22</f>
        <v>12448.07041778219</v>
      </c>
      <c r="P158" s="6">
        <f t="shared" si="28"/>
        <v>618.83671944401976</v>
      </c>
      <c r="Q158" s="6">
        <f t="shared" si="38"/>
        <v>635470.42802633566</v>
      </c>
      <c r="R158" s="4">
        <f t="shared" si="29"/>
        <v>155</v>
      </c>
      <c r="S158" s="16"/>
      <c r="T158" s="4">
        <f t="shared" si="32"/>
        <v>334</v>
      </c>
      <c r="U158" s="13">
        <f>W157*Solution!$C$22</f>
        <v>40034.525165676088</v>
      </c>
      <c r="V158" s="6">
        <f>Solution!$C$10</f>
        <v>2000</v>
      </c>
      <c r="W158" s="6">
        <f t="shared" si="39"/>
        <v>2043760.7834494805</v>
      </c>
      <c r="X158" s="4"/>
    </row>
    <row r="159" spans="1:24" x14ac:dyDescent="0.25">
      <c r="A159" s="4">
        <v>156</v>
      </c>
      <c r="B159" s="6">
        <f t="shared" si="33"/>
        <v>1381.1632805559802</v>
      </c>
      <c r="C159" s="6">
        <f t="shared" si="34"/>
        <v>83.579251757904785</v>
      </c>
      <c r="D159" s="6">
        <f t="shared" si="35"/>
        <v>1297.5840287980755</v>
      </c>
      <c r="E159" s="6">
        <f>-FV(Solution!$C$7/12,1,-B159,E158)</f>
        <v>32134.116674353405</v>
      </c>
      <c r="F159" s="16"/>
      <c r="G159" s="4">
        <v>156</v>
      </c>
      <c r="H159" s="6">
        <f t="shared" si="27"/>
        <v>2000</v>
      </c>
      <c r="I159" s="6">
        <f t="shared" si="36"/>
        <v>-208.87103008765553</v>
      </c>
      <c r="J159" s="6">
        <f t="shared" si="37"/>
        <v>2208.8710300876555</v>
      </c>
      <c r="K159" s="6">
        <f>-FV(Solution!$C$7/12,1,-H159,K158)</f>
        <v>-85757.283065171912</v>
      </c>
      <c r="L159" s="21" t="b">
        <f>IF(I159&gt;=0,SUM($I$4:I159))</f>
        <v>0</v>
      </c>
      <c r="M159" s="35">
        <f t="shared" si="30"/>
        <v>156</v>
      </c>
      <c r="N159" s="4">
        <f t="shared" si="31"/>
        <v>156</v>
      </c>
      <c r="O159" s="13">
        <f>Q158*Solution!$C$22</f>
        <v>12709.408560526714</v>
      </c>
      <c r="P159" s="6">
        <f t="shared" si="28"/>
        <v>618.83671944401976</v>
      </c>
      <c r="Q159" s="6">
        <f t="shared" si="38"/>
        <v>648798.67330630636</v>
      </c>
      <c r="R159" s="4">
        <f t="shared" si="29"/>
        <v>156</v>
      </c>
      <c r="S159" s="16"/>
      <c r="T159" s="4">
        <f t="shared" si="32"/>
        <v>335</v>
      </c>
      <c r="U159" s="13">
        <f>W158*Solution!$C$22</f>
        <v>40875.215668989615</v>
      </c>
      <c r="V159" s="6">
        <f>Solution!$C$10</f>
        <v>2000</v>
      </c>
      <c r="W159" s="6">
        <f t="shared" si="39"/>
        <v>2086635.9991184701</v>
      </c>
      <c r="X159" s="4"/>
    </row>
    <row r="160" spans="1:24" x14ac:dyDescent="0.25">
      <c r="A160" s="4">
        <v>157</v>
      </c>
      <c r="B160" s="6">
        <f t="shared" si="33"/>
        <v>1381.1632805559802</v>
      </c>
      <c r="C160" s="6">
        <f t="shared" si="34"/>
        <v>80.335291685913035</v>
      </c>
      <c r="D160" s="6">
        <f t="shared" si="35"/>
        <v>1300.8279888700672</v>
      </c>
      <c r="E160" s="6">
        <f>-FV(Solution!$C$7/12,1,-B160,E159)</f>
        <v>30833.288685483338</v>
      </c>
      <c r="F160" s="16"/>
      <c r="G160" s="4">
        <v>157</v>
      </c>
      <c r="H160" s="6">
        <f t="shared" si="27"/>
        <v>2000</v>
      </c>
      <c r="I160" s="6">
        <f t="shared" si="36"/>
        <v>-214.39320766288438</v>
      </c>
      <c r="J160" s="6">
        <f t="shared" si="37"/>
        <v>2214.3932076628844</v>
      </c>
      <c r="K160" s="6">
        <f>-FV(Solution!$C$7/12,1,-H160,K159)</f>
        <v>-87971.676272834797</v>
      </c>
      <c r="L160" s="21" t="b">
        <f>IF(I160&gt;=0,SUM($I$4:I160))</f>
        <v>0</v>
      </c>
      <c r="M160" s="35">
        <f t="shared" si="30"/>
        <v>157</v>
      </c>
      <c r="N160" s="4">
        <f t="shared" si="31"/>
        <v>157</v>
      </c>
      <c r="O160" s="13">
        <f>Q159*Solution!$C$22</f>
        <v>12975.973466126128</v>
      </c>
      <c r="P160" s="6">
        <f t="shared" si="28"/>
        <v>618.83671944401976</v>
      </c>
      <c r="Q160" s="6">
        <f t="shared" si="38"/>
        <v>662393.48349187651</v>
      </c>
      <c r="R160" s="4">
        <f t="shared" si="29"/>
        <v>157</v>
      </c>
      <c r="S160" s="16"/>
      <c r="T160" s="4">
        <f t="shared" si="32"/>
        <v>336</v>
      </c>
      <c r="U160" s="13">
        <f>W159*Solution!$C$22</f>
        <v>41732.719982369403</v>
      </c>
      <c r="V160" s="6">
        <f>Solution!$C$10</f>
        <v>2000</v>
      </c>
      <c r="W160" s="6">
        <f t="shared" si="39"/>
        <v>2130368.7191008395</v>
      </c>
      <c r="X160" s="4"/>
    </row>
    <row r="161" spans="1:24" x14ac:dyDescent="0.25">
      <c r="A161" s="4">
        <v>158</v>
      </c>
      <c r="B161" s="6">
        <f t="shared" si="33"/>
        <v>1381.1632805559802</v>
      </c>
      <c r="C161" s="6">
        <f t="shared" si="34"/>
        <v>77.083221713737657</v>
      </c>
      <c r="D161" s="6">
        <f t="shared" si="35"/>
        <v>1304.0800588422426</v>
      </c>
      <c r="E161" s="6">
        <f>-FV(Solution!$C$7/12,1,-B161,E160)</f>
        <v>29529.208626641095</v>
      </c>
      <c r="F161" s="16"/>
      <c r="G161" s="4">
        <v>158</v>
      </c>
      <c r="H161" s="6">
        <f t="shared" si="27"/>
        <v>2000</v>
      </c>
      <c r="I161" s="6">
        <f t="shared" si="36"/>
        <v>-219.92919068204355</v>
      </c>
      <c r="J161" s="6">
        <f t="shared" si="37"/>
        <v>2219.9291906820436</v>
      </c>
      <c r="K161" s="6">
        <f>-FV(Solution!$C$7/12,1,-H161,K160)</f>
        <v>-90191.60546351684</v>
      </c>
      <c r="L161" s="21" t="b">
        <f>IF(I161&gt;=0,SUM($I$4:I161))</f>
        <v>0</v>
      </c>
      <c r="M161" s="35">
        <f t="shared" si="30"/>
        <v>158</v>
      </c>
      <c r="N161" s="4">
        <f t="shared" si="31"/>
        <v>158</v>
      </c>
      <c r="O161" s="13">
        <f>Q160*Solution!$C$22</f>
        <v>13247.86966983753</v>
      </c>
      <c r="P161" s="6">
        <f t="shared" si="28"/>
        <v>618.83671944401976</v>
      </c>
      <c r="Q161" s="6">
        <f t="shared" si="38"/>
        <v>676260.18988115806</v>
      </c>
      <c r="R161" s="4">
        <f t="shared" si="29"/>
        <v>158</v>
      </c>
      <c r="S161" s="16"/>
      <c r="T161" s="4">
        <f t="shared" si="32"/>
        <v>337</v>
      </c>
      <c r="U161" s="13">
        <f>W160*Solution!$C$22</f>
        <v>42607.374382016787</v>
      </c>
      <c r="V161" s="6">
        <f>Solution!$C$10</f>
        <v>2000</v>
      </c>
      <c r="W161" s="6">
        <f t="shared" si="39"/>
        <v>2174976.0934828562</v>
      </c>
      <c r="X161" s="4"/>
    </row>
    <row r="162" spans="1:24" x14ac:dyDescent="0.25">
      <c r="A162" s="4">
        <v>159</v>
      </c>
      <c r="B162" s="6">
        <f t="shared" si="33"/>
        <v>1381.1632805559802</v>
      </c>
      <c r="C162" s="6">
        <f t="shared" si="34"/>
        <v>73.823021566631724</v>
      </c>
      <c r="D162" s="6">
        <f t="shared" si="35"/>
        <v>1307.3402589893485</v>
      </c>
      <c r="E162" s="6">
        <f>-FV(Solution!$C$7/12,1,-B162,E161)</f>
        <v>28221.868367651747</v>
      </c>
      <c r="F162" s="16"/>
      <c r="G162" s="4">
        <v>159</v>
      </c>
      <c r="H162" s="6">
        <f t="shared" si="27"/>
        <v>2000</v>
      </c>
      <c r="I162" s="6">
        <f t="shared" si="36"/>
        <v>-225.47901365873986</v>
      </c>
      <c r="J162" s="6">
        <f t="shared" si="37"/>
        <v>2225.4790136587399</v>
      </c>
      <c r="K162" s="6">
        <f>-FV(Solution!$C$7/12,1,-H162,K161)</f>
        <v>-92417.08447717558</v>
      </c>
      <c r="L162" s="21" t="b">
        <f>IF(I162&gt;=0,SUM($I$4:I162))</f>
        <v>0</v>
      </c>
      <c r="M162" s="35">
        <f t="shared" si="30"/>
        <v>159</v>
      </c>
      <c r="N162" s="4">
        <f t="shared" si="31"/>
        <v>159</v>
      </c>
      <c r="O162" s="13">
        <f>Q161*Solution!$C$22</f>
        <v>13525.203797623162</v>
      </c>
      <c r="P162" s="6">
        <f t="shared" si="28"/>
        <v>618.83671944401976</v>
      </c>
      <c r="Q162" s="6">
        <f t="shared" si="38"/>
        <v>690404.23039822525</v>
      </c>
      <c r="R162" s="4">
        <f t="shared" si="29"/>
        <v>159</v>
      </c>
      <c r="S162" s="16"/>
      <c r="T162" s="4">
        <f t="shared" si="32"/>
        <v>338</v>
      </c>
      <c r="U162" s="13">
        <f>W161*Solution!$C$22</f>
        <v>43499.521869657125</v>
      </c>
      <c r="V162" s="6">
        <f>Solution!$C$10</f>
        <v>2000</v>
      </c>
      <c r="W162" s="6">
        <f t="shared" si="39"/>
        <v>2220475.6153525133</v>
      </c>
      <c r="X162" s="4"/>
    </row>
    <row r="163" spans="1:24" x14ac:dyDescent="0.25">
      <c r="A163" s="4">
        <v>160</v>
      </c>
      <c r="B163" s="6">
        <f t="shared" si="33"/>
        <v>1381.1632805559802</v>
      </c>
      <c r="C163" s="6">
        <f t="shared" si="34"/>
        <v>70.554670919160344</v>
      </c>
      <c r="D163" s="6">
        <f t="shared" si="35"/>
        <v>1310.6086096368199</v>
      </c>
      <c r="E163" s="6">
        <f>-FV(Solution!$C$7/12,1,-B163,E162)</f>
        <v>26911.259758014927</v>
      </c>
      <c r="F163" s="16"/>
      <c r="G163" s="4">
        <v>160</v>
      </c>
      <c r="H163" s="6">
        <f t="shared" si="27"/>
        <v>2000</v>
      </c>
      <c r="I163" s="6">
        <f t="shared" si="36"/>
        <v>-231.04271119288751</v>
      </c>
      <c r="J163" s="6">
        <f t="shared" si="37"/>
        <v>2231.0427111928875</v>
      </c>
      <c r="K163" s="6">
        <f>-FV(Solution!$C$7/12,1,-H163,K162)</f>
        <v>-94648.127188368468</v>
      </c>
      <c r="L163" s="21" t="b">
        <f>IF(I163&gt;=0,SUM($I$4:I163))</f>
        <v>0</v>
      </c>
      <c r="M163" s="35">
        <f t="shared" si="30"/>
        <v>160</v>
      </c>
      <c r="N163" s="4">
        <f t="shared" si="31"/>
        <v>160</v>
      </c>
      <c r="O163" s="13">
        <f>Q162*Solution!$C$22</f>
        <v>13808.084607964505</v>
      </c>
      <c r="P163" s="6">
        <f t="shared" si="28"/>
        <v>618.83671944401976</v>
      </c>
      <c r="Q163" s="6">
        <f t="shared" si="38"/>
        <v>704831.15172563377</v>
      </c>
      <c r="R163" s="4">
        <f t="shared" si="29"/>
        <v>160</v>
      </c>
      <c r="S163" s="16"/>
      <c r="T163" s="4">
        <f t="shared" si="32"/>
        <v>339</v>
      </c>
      <c r="U163" s="13">
        <f>W162*Solution!$C$22</f>
        <v>44409.512307050267</v>
      </c>
      <c r="V163" s="6">
        <f>Solution!$C$10</f>
        <v>2000</v>
      </c>
      <c r="W163" s="6">
        <f t="shared" si="39"/>
        <v>2266885.1276595634</v>
      </c>
      <c r="X163" s="4"/>
    </row>
    <row r="164" spans="1:24" x14ac:dyDescent="0.25">
      <c r="A164" s="4">
        <v>161</v>
      </c>
      <c r="B164" s="6">
        <f t="shared" si="33"/>
        <v>1381.1632805559802</v>
      </c>
      <c r="C164" s="6">
        <f t="shared" si="34"/>
        <v>67.278149395066066</v>
      </c>
      <c r="D164" s="6">
        <f t="shared" si="35"/>
        <v>1313.8851311609142</v>
      </c>
      <c r="E164" s="6">
        <f>-FV(Solution!$C$7/12,1,-B164,E163)</f>
        <v>25597.374626854013</v>
      </c>
      <c r="F164" s="16"/>
      <c r="G164" s="4">
        <v>161</v>
      </c>
      <c r="H164" s="6">
        <f t="shared" si="27"/>
        <v>2000</v>
      </c>
      <c r="I164" s="6">
        <f t="shared" si="36"/>
        <v>-236.6203179708682</v>
      </c>
      <c r="J164" s="6">
        <f t="shared" si="37"/>
        <v>2236.6203179708682</v>
      </c>
      <c r="K164" s="6">
        <f>-FV(Solution!$C$7/12,1,-H164,K163)</f>
        <v>-96884.747506339336</v>
      </c>
      <c r="L164" s="21" t="b">
        <f>IF(I164&gt;=0,SUM($I$4:I164))</f>
        <v>0</v>
      </c>
      <c r="M164" s="35">
        <f t="shared" si="30"/>
        <v>161</v>
      </c>
      <c r="N164" s="4">
        <f t="shared" si="31"/>
        <v>161</v>
      </c>
      <c r="O164" s="13">
        <f>Q163*Solution!$C$22</f>
        <v>14096.623034512675</v>
      </c>
      <c r="P164" s="6">
        <f t="shared" si="28"/>
        <v>618.83671944401976</v>
      </c>
      <c r="Q164" s="6">
        <f t="shared" si="38"/>
        <v>719546.61147959041</v>
      </c>
      <c r="R164" s="4">
        <f t="shared" si="29"/>
        <v>161</v>
      </c>
      <c r="S164" s="16"/>
      <c r="T164" s="4">
        <f t="shared" si="32"/>
        <v>340</v>
      </c>
      <c r="U164" s="13">
        <f>W163*Solution!$C$22</f>
        <v>45337.702553191273</v>
      </c>
      <c r="V164" s="6">
        <f>Solution!$C$10</f>
        <v>2000</v>
      </c>
      <c r="W164" s="6">
        <f t="shared" si="39"/>
        <v>2314222.8302127547</v>
      </c>
      <c r="X164" s="4"/>
    </row>
    <row r="165" spans="1:24" x14ac:dyDescent="0.25">
      <c r="A165" s="4">
        <v>162</v>
      </c>
      <c r="B165" s="6">
        <f t="shared" si="33"/>
        <v>1381.1632805559802</v>
      </c>
      <c r="C165" s="6">
        <f t="shared" si="34"/>
        <v>63.993436567163371</v>
      </c>
      <c r="D165" s="6">
        <f t="shared" si="35"/>
        <v>1317.1698439888169</v>
      </c>
      <c r="E165" s="6">
        <f>-FV(Solution!$C$7/12,1,-B165,E164)</f>
        <v>24280.204782865196</v>
      </c>
      <c r="F165" s="16"/>
      <c r="G165" s="4">
        <v>162</v>
      </c>
      <c r="H165" s="6">
        <f t="shared" si="27"/>
        <v>2000</v>
      </c>
      <c r="I165" s="6">
        <f t="shared" si="36"/>
        <v>-242.21186876579304</v>
      </c>
      <c r="J165" s="6">
        <f t="shared" si="37"/>
        <v>2242.211868765793</v>
      </c>
      <c r="K165" s="6">
        <f>-FV(Solution!$C$7/12,1,-H165,K164)</f>
        <v>-99126.959375105129</v>
      </c>
      <c r="L165" s="21" t="b">
        <f>IF(I165&gt;=0,SUM($I$4:I165))</f>
        <v>0</v>
      </c>
      <c r="M165" s="35">
        <f t="shared" si="30"/>
        <v>162</v>
      </c>
      <c r="N165" s="4">
        <f t="shared" si="31"/>
        <v>162</v>
      </c>
      <c r="O165" s="13">
        <f>Q164*Solution!$C$22</f>
        <v>14390.932229591808</v>
      </c>
      <c r="P165" s="6">
        <f t="shared" si="28"/>
        <v>618.83671944401976</v>
      </c>
      <c r="Q165" s="6">
        <f t="shared" si="38"/>
        <v>734556.3804286262</v>
      </c>
      <c r="R165" s="4">
        <f t="shared" si="29"/>
        <v>162</v>
      </c>
      <c r="S165" s="16"/>
      <c r="T165" s="4">
        <f t="shared" si="32"/>
        <v>341</v>
      </c>
      <c r="U165" s="13">
        <f>W164*Solution!$C$22</f>
        <v>46284.456604255094</v>
      </c>
      <c r="V165" s="6">
        <f>Solution!$C$10</f>
        <v>2000</v>
      </c>
      <c r="W165" s="6">
        <f t="shared" si="39"/>
        <v>2362507.2868170096</v>
      </c>
      <c r="X165" s="4"/>
    </row>
    <row r="166" spans="1:24" x14ac:dyDescent="0.25">
      <c r="A166" s="4">
        <v>163</v>
      </c>
      <c r="B166" s="6">
        <f t="shared" si="33"/>
        <v>1381.1632805559802</v>
      </c>
      <c r="C166" s="6">
        <f t="shared" si="34"/>
        <v>60.700511957193157</v>
      </c>
      <c r="D166" s="6">
        <f t="shared" si="35"/>
        <v>1320.4627685987871</v>
      </c>
      <c r="E166" s="6">
        <f>-FV(Solution!$C$7/12,1,-B166,E165)</f>
        <v>22959.742014266409</v>
      </c>
      <c r="F166" s="16"/>
      <c r="G166" s="4">
        <v>163</v>
      </c>
      <c r="H166" s="6">
        <f t="shared" si="27"/>
        <v>2000</v>
      </c>
      <c r="I166" s="6">
        <f t="shared" si="36"/>
        <v>-247.81739843772084</v>
      </c>
      <c r="J166" s="6">
        <f t="shared" si="37"/>
        <v>2247.8173984377208</v>
      </c>
      <c r="K166" s="6">
        <f>-FV(Solution!$C$7/12,1,-H166,K165)</f>
        <v>-101374.77677354285</v>
      </c>
      <c r="L166" s="21" t="b">
        <f>IF(I166&gt;=0,SUM($I$4:I166))</f>
        <v>0</v>
      </c>
      <c r="M166" s="35">
        <f t="shared" si="30"/>
        <v>163</v>
      </c>
      <c r="N166" s="4">
        <f t="shared" si="31"/>
        <v>163</v>
      </c>
      <c r="O166" s="13">
        <f>Q165*Solution!$C$22</f>
        <v>14691.127608572524</v>
      </c>
      <c r="P166" s="6">
        <f t="shared" si="28"/>
        <v>618.83671944401976</v>
      </c>
      <c r="Q166" s="6">
        <f t="shared" si="38"/>
        <v>749866.34475664271</v>
      </c>
      <c r="R166" s="4">
        <f t="shared" si="29"/>
        <v>163</v>
      </c>
      <c r="S166" s="16"/>
      <c r="T166" s="4">
        <f t="shared" si="32"/>
        <v>342</v>
      </c>
      <c r="U166" s="13">
        <f>W165*Solution!$C$22</f>
        <v>47250.145736340193</v>
      </c>
      <c r="V166" s="6">
        <f>Solution!$C$10</f>
        <v>2000</v>
      </c>
      <c r="W166" s="6">
        <f t="shared" si="39"/>
        <v>2411757.4325533495</v>
      </c>
      <c r="X166" s="4"/>
    </row>
    <row r="167" spans="1:24" x14ac:dyDescent="0.25">
      <c r="A167" s="4">
        <v>164</v>
      </c>
      <c r="B167" s="6">
        <f t="shared" si="33"/>
        <v>1381.1632805559802</v>
      </c>
      <c r="C167" s="6">
        <f t="shared" si="34"/>
        <v>57.399355035695407</v>
      </c>
      <c r="D167" s="6">
        <f t="shared" si="35"/>
        <v>1323.7639255202848</v>
      </c>
      <c r="E167" s="6">
        <f>-FV(Solution!$C$7/12,1,-B167,E166)</f>
        <v>21635.978088746124</v>
      </c>
      <c r="F167" s="16"/>
      <c r="G167" s="4">
        <v>164</v>
      </c>
      <c r="H167" s="6">
        <f t="shared" si="27"/>
        <v>2000</v>
      </c>
      <c r="I167" s="6">
        <f t="shared" si="36"/>
        <v>-253.43694193380361</v>
      </c>
      <c r="J167" s="6">
        <f t="shared" si="37"/>
        <v>2253.4369419338036</v>
      </c>
      <c r="K167" s="6">
        <f>-FV(Solution!$C$7/12,1,-H167,K166)</f>
        <v>-103628.21371547665</v>
      </c>
      <c r="L167" s="21" t="b">
        <f>IF(I167&gt;=0,SUM($I$4:I167))</f>
        <v>0</v>
      </c>
      <c r="M167" s="35">
        <f t="shared" si="30"/>
        <v>164</v>
      </c>
      <c r="N167" s="4">
        <f t="shared" si="31"/>
        <v>164</v>
      </c>
      <c r="O167" s="13">
        <f>Q166*Solution!$C$22</f>
        <v>14997.326895132854</v>
      </c>
      <c r="P167" s="6">
        <f t="shared" si="28"/>
        <v>618.83671944401976</v>
      </c>
      <c r="Q167" s="6">
        <f t="shared" si="38"/>
        <v>765482.50837121962</v>
      </c>
      <c r="R167" s="4">
        <f t="shared" si="29"/>
        <v>164</v>
      </c>
      <c r="S167" s="16"/>
      <c r="T167" s="4">
        <f t="shared" si="32"/>
        <v>343</v>
      </c>
      <c r="U167" s="13">
        <f>W166*Solution!$C$22</f>
        <v>48235.148651066993</v>
      </c>
      <c r="V167" s="6">
        <f>Solution!$C$10</f>
        <v>2000</v>
      </c>
      <c r="W167" s="6">
        <f t="shared" si="39"/>
        <v>2461992.5812044167</v>
      </c>
      <c r="X167" s="4"/>
    </row>
    <row r="168" spans="1:24" x14ac:dyDescent="0.25">
      <c r="A168" s="4">
        <v>165</v>
      </c>
      <c r="B168" s="6">
        <f t="shared" si="33"/>
        <v>1381.1632805559802</v>
      </c>
      <c r="C168" s="6">
        <f t="shared" si="34"/>
        <v>54.089945221896414</v>
      </c>
      <c r="D168" s="6">
        <f t="shared" si="35"/>
        <v>1327.0733353340838</v>
      </c>
      <c r="E168" s="6">
        <f>-FV(Solution!$C$7/12,1,-B168,E167)</f>
        <v>20308.90475341204</v>
      </c>
      <c r="F168" s="16"/>
      <c r="G168" s="4">
        <v>165</v>
      </c>
      <c r="H168" s="6">
        <f t="shared" si="27"/>
        <v>2000</v>
      </c>
      <c r="I168" s="6">
        <f t="shared" si="36"/>
        <v>-259.07053428863583</v>
      </c>
      <c r="J168" s="6">
        <f t="shared" si="37"/>
        <v>2259.0705342886358</v>
      </c>
      <c r="K168" s="6">
        <f>-FV(Solution!$C$7/12,1,-H168,K167)</f>
        <v>-105887.28424976529</v>
      </c>
      <c r="L168" s="21" t="b">
        <f>IF(I168&gt;=0,SUM($I$4:I168))</f>
        <v>0</v>
      </c>
      <c r="M168" s="35">
        <f t="shared" si="30"/>
        <v>165</v>
      </c>
      <c r="N168" s="4">
        <f t="shared" si="31"/>
        <v>165</v>
      </c>
      <c r="O168" s="13">
        <f>Q167*Solution!$C$22</f>
        <v>15309.650167424392</v>
      </c>
      <c r="P168" s="6">
        <f t="shared" si="28"/>
        <v>618.83671944401976</v>
      </c>
      <c r="Q168" s="6">
        <f t="shared" si="38"/>
        <v>781410.99525808799</v>
      </c>
      <c r="R168" s="4">
        <f t="shared" si="29"/>
        <v>165</v>
      </c>
      <c r="S168" s="16"/>
      <c r="T168" s="4">
        <f t="shared" si="32"/>
        <v>344</v>
      </c>
      <c r="U168" s="13">
        <f>W167*Solution!$C$22</f>
        <v>49239.851624088333</v>
      </c>
      <c r="V168" s="6">
        <f>Solution!$C$10</f>
        <v>2000</v>
      </c>
      <c r="W168" s="6">
        <f t="shared" si="39"/>
        <v>2513232.4328285051</v>
      </c>
      <c r="X168" s="4"/>
    </row>
    <row r="169" spans="1:24" x14ac:dyDescent="0.25">
      <c r="A169" s="4">
        <v>166</v>
      </c>
      <c r="B169" s="6">
        <f t="shared" si="33"/>
        <v>1381.1632805559802</v>
      </c>
      <c r="C169" s="6">
        <f t="shared" si="34"/>
        <v>50.772261883559622</v>
      </c>
      <c r="D169" s="6">
        <f t="shared" si="35"/>
        <v>1330.3910186724206</v>
      </c>
      <c r="E169" s="6">
        <f>-FV(Solution!$C$7/12,1,-B169,E168)</f>
        <v>18978.513734739619</v>
      </c>
      <c r="F169" s="16"/>
      <c r="G169" s="4">
        <v>166</v>
      </c>
      <c r="H169" s="6">
        <f t="shared" si="27"/>
        <v>2000</v>
      </c>
      <c r="I169" s="6">
        <f t="shared" si="36"/>
        <v>-264.71821062437084</v>
      </c>
      <c r="J169" s="6">
        <f t="shared" si="37"/>
        <v>2264.7182106243708</v>
      </c>
      <c r="K169" s="6">
        <f>-FV(Solution!$C$7/12,1,-H169,K168)</f>
        <v>-108152.00246038966</v>
      </c>
      <c r="L169" s="21" t="b">
        <f>IF(I169&gt;=0,SUM($I$4:I169))</f>
        <v>0</v>
      </c>
      <c r="M169" s="35">
        <f t="shared" si="30"/>
        <v>166</v>
      </c>
      <c r="N169" s="4">
        <f t="shared" si="31"/>
        <v>166</v>
      </c>
      <c r="O169" s="13">
        <f>Q168*Solution!$C$22</f>
        <v>15628.219905161761</v>
      </c>
      <c r="P169" s="6">
        <f t="shared" si="28"/>
        <v>618.83671944401976</v>
      </c>
      <c r="Q169" s="6">
        <f t="shared" si="38"/>
        <v>797658.05188269378</v>
      </c>
      <c r="R169" s="4">
        <f t="shared" si="29"/>
        <v>166</v>
      </c>
      <c r="S169" s="16"/>
      <c r="T169" s="4">
        <f t="shared" si="32"/>
        <v>345</v>
      </c>
      <c r="U169" s="13">
        <f>W168*Solution!$C$22</f>
        <v>50264.648656570105</v>
      </c>
      <c r="V169" s="6">
        <f>Solution!$C$10</f>
        <v>2000</v>
      </c>
      <c r="W169" s="6">
        <f t="shared" si="39"/>
        <v>2565497.0814850749</v>
      </c>
      <c r="X169" s="4"/>
    </row>
    <row r="170" spans="1:24" x14ac:dyDescent="0.25">
      <c r="A170" s="4">
        <v>167</v>
      </c>
      <c r="B170" s="6">
        <f t="shared" si="33"/>
        <v>1381.1632805559802</v>
      </c>
      <c r="C170" s="6">
        <f t="shared" si="34"/>
        <v>47.446284336880126</v>
      </c>
      <c r="D170" s="6">
        <f t="shared" si="35"/>
        <v>1333.7169962191001</v>
      </c>
      <c r="E170" s="6">
        <f>-FV(Solution!$C$7/12,1,-B170,E169)</f>
        <v>17644.796738520519</v>
      </c>
      <c r="F170" s="16"/>
      <c r="G170" s="4">
        <v>167</v>
      </c>
      <c r="H170" s="6">
        <f t="shared" si="27"/>
        <v>2000</v>
      </c>
      <c r="I170" s="6">
        <f t="shared" si="36"/>
        <v>-270.3800061509246</v>
      </c>
      <c r="J170" s="6">
        <f t="shared" si="37"/>
        <v>2270.3800061509246</v>
      </c>
      <c r="K170" s="6">
        <f>-FV(Solution!$C$7/12,1,-H170,K169)</f>
        <v>-110422.38246654058</v>
      </c>
      <c r="L170" s="21" t="b">
        <f>IF(I170&gt;=0,SUM($I$4:I170))</f>
        <v>0</v>
      </c>
      <c r="M170" s="35">
        <f t="shared" si="30"/>
        <v>167</v>
      </c>
      <c r="N170" s="4">
        <f t="shared" si="31"/>
        <v>167</v>
      </c>
      <c r="O170" s="13">
        <f>Q169*Solution!$C$22</f>
        <v>15953.161037653876</v>
      </c>
      <c r="P170" s="6">
        <f t="shared" si="28"/>
        <v>618.83671944401976</v>
      </c>
      <c r="Q170" s="6">
        <f t="shared" si="38"/>
        <v>814230.04963979172</v>
      </c>
      <c r="R170" s="4">
        <f t="shared" si="29"/>
        <v>167</v>
      </c>
      <c r="S170" s="16"/>
      <c r="T170" s="4">
        <f t="shared" si="32"/>
        <v>346</v>
      </c>
      <c r="U170" s="13">
        <f>W169*Solution!$C$22</f>
        <v>51309.941629701498</v>
      </c>
      <c r="V170" s="6">
        <f>Solution!$C$10</f>
        <v>2000</v>
      </c>
      <c r="W170" s="6">
        <f t="shared" si="39"/>
        <v>2618807.0231147762</v>
      </c>
      <c r="X170" s="4"/>
    </row>
    <row r="171" spans="1:24" x14ac:dyDescent="0.25">
      <c r="A171" s="4">
        <v>168</v>
      </c>
      <c r="B171" s="6">
        <f t="shared" si="33"/>
        <v>1381.1632805559802</v>
      </c>
      <c r="C171" s="6">
        <f t="shared" si="34"/>
        <v>44.111991846330056</v>
      </c>
      <c r="D171" s="6">
        <f t="shared" si="35"/>
        <v>1337.0512887096502</v>
      </c>
      <c r="E171" s="6">
        <f>-FV(Solution!$C$7/12,1,-B171,E170)</f>
        <v>16307.745449810869</v>
      </c>
      <c r="F171" s="16"/>
      <c r="G171" s="4">
        <v>168</v>
      </c>
      <c r="H171" s="6">
        <f t="shared" si="27"/>
        <v>2000</v>
      </c>
      <c r="I171" s="6">
        <f t="shared" si="36"/>
        <v>-276.0559561662958</v>
      </c>
      <c r="J171" s="6">
        <f t="shared" si="37"/>
        <v>2276.0559561662958</v>
      </c>
      <c r="K171" s="6">
        <f>-FV(Solution!$C$7/12,1,-H171,K170)</f>
        <v>-112698.43842270688</v>
      </c>
      <c r="L171" s="21" t="b">
        <f>IF(I171&gt;=0,SUM($I$4:I171))</f>
        <v>0</v>
      </c>
      <c r="M171" s="35">
        <f t="shared" si="30"/>
        <v>168</v>
      </c>
      <c r="N171" s="4">
        <f t="shared" si="31"/>
        <v>168</v>
      </c>
      <c r="O171" s="13">
        <f>Q170*Solution!$C$22</f>
        <v>16284.600992795835</v>
      </c>
      <c r="P171" s="6">
        <f t="shared" si="28"/>
        <v>618.83671944401976</v>
      </c>
      <c r="Q171" s="6">
        <f t="shared" si="38"/>
        <v>831133.48735203152</v>
      </c>
      <c r="R171" s="4">
        <f t="shared" si="29"/>
        <v>168</v>
      </c>
      <c r="S171" s="16"/>
      <c r="T171" s="4">
        <f t="shared" si="32"/>
        <v>347</v>
      </c>
      <c r="U171" s="13">
        <f>W170*Solution!$C$22</f>
        <v>52376.140462295523</v>
      </c>
      <c r="V171" s="6">
        <f>Solution!$C$10</f>
        <v>2000</v>
      </c>
      <c r="W171" s="6">
        <f t="shared" si="39"/>
        <v>2673183.1635770719</v>
      </c>
      <c r="X171" s="4"/>
    </row>
    <row r="172" spans="1:24" x14ac:dyDescent="0.25">
      <c r="A172" s="4">
        <v>169</v>
      </c>
      <c r="B172" s="6">
        <f t="shared" si="33"/>
        <v>1381.1632805559802</v>
      </c>
      <c r="C172" s="6">
        <f t="shared" si="34"/>
        <v>40.769363624554899</v>
      </c>
      <c r="D172" s="6">
        <f t="shared" si="35"/>
        <v>1340.3939169314253</v>
      </c>
      <c r="E172" s="6">
        <f>-FV(Solution!$C$7/12,1,-B172,E171)</f>
        <v>14967.351532879444</v>
      </c>
      <c r="F172" s="16"/>
      <c r="G172" s="4">
        <v>169</v>
      </c>
      <c r="H172" s="6">
        <f t="shared" si="27"/>
        <v>2000</v>
      </c>
      <c r="I172" s="6">
        <f t="shared" si="36"/>
        <v>-281.74609605671139</v>
      </c>
      <c r="J172" s="6">
        <f t="shared" si="37"/>
        <v>2281.7460960567114</v>
      </c>
      <c r="K172" s="6">
        <f>-FV(Solution!$C$7/12,1,-H172,K171)</f>
        <v>-114980.18451876359</v>
      </c>
      <c r="L172" s="21" t="b">
        <f>IF(I172&gt;=0,SUM($I$4:I172))</f>
        <v>0</v>
      </c>
      <c r="M172" s="35">
        <f t="shared" si="30"/>
        <v>169</v>
      </c>
      <c r="N172" s="4">
        <f t="shared" si="31"/>
        <v>169</v>
      </c>
      <c r="O172" s="13">
        <f>Q171*Solution!$C$22</f>
        <v>16622.669747040629</v>
      </c>
      <c r="P172" s="6">
        <f t="shared" si="28"/>
        <v>618.83671944401976</v>
      </c>
      <c r="Q172" s="6">
        <f t="shared" si="38"/>
        <v>848374.99381851614</v>
      </c>
      <c r="R172" s="4">
        <f t="shared" si="29"/>
        <v>169</v>
      </c>
      <c r="S172" s="16"/>
      <c r="T172" s="4">
        <f t="shared" si="32"/>
        <v>348</v>
      </c>
      <c r="U172" s="13">
        <f>W171*Solution!$C$22</f>
        <v>53463.663271541438</v>
      </c>
      <c r="V172" s="6">
        <f>Solution!$C$10</f>
        <v>2000</v>
      </c>
      <c r="W172" s="6">
        <f t="shared" si="39"/>
        <v>2728646.8268486131</v>
      </c>
      <c r="X172" s="4"/>
    </row>
    <row r="173" spans="1:24" x14ac:dyDescent="0.25">
      <c r="A173" s="4">
        <v>170</v>
      </c>
      <c r="B173" s="6">
        <f t="shared" si="33"/>
        <v>1381.1632805559802</v>
      </c>
      <c r="C173" s="6">
        <f t="shared" si="34"/>
        <v>37.418378832226153</v>
      </c>
      <c r="D173" s="6">
        <f t="shared" si="35"/>
        <v>1343.7449017237541</v>
      </c>
      <c r="E173" s="6">
        <f>-FV(Solution!$C$7/12,1,-B173,E172)</f>
        <v>13623.60663115569</v>
      </c>
      <c r="F173" s="16"/>
      <c r="G173" s="4">
        <v>170</v>
      </c>
      <c r="H173" s="6">
        <f t="shared" si="27"/>
        <v>2000</v>
      </c>
      <c r="I173" s="6">
        <f t="shared" si="36"/>
        <v>-287.45046129685943</v>
      </c>
      <c r="J173" s="6">
        <f t="shared" si="37"/>
        <v>2287.4504612968594</v>
      </c>
      <c r="K173" s="6">
        <f>-FV(Solution!$C$7/12,1,-H173,K172)</f>
        <v>-117267.63498006045</v>
      </c>
      <c r="L173" s="21" t="b">
        <f>IF(I173&gt;=0,SUM($I$4:I173))</f>
        <v>0</v>
      </c>
      <c r="M173" s="35">
        <f t="shared" si="30"/>
        <v>170</v>
      </c>
      <c r="N173" s="4">
        <f t="shared" si="31"/>
        <v>170</v>
      </c>
      <c r="O173" s="13">
        <f>Q172*Solution!$C$22</f>
        <v>16967.499876370322</v>
      </c>
      <c r="P173" s="6">
        <f t="shared" si="28"/>
        <v>618.83671944401976</v>
      </c>
      <c r="Q173" s="6">
        <f t="shared" si="38"/>
        <v>865961.33041433047</v>
      </c>
      <c r="R173" s="4">
        <f t="shared" si="29"/>
        <v>170</v>
      </c>
      <c r="S173" s="16"/>
      <c r="T173" s="4">
        <f t="shared" si="32"/>
        <v>349</v>
      </c>
      <c r="U173" s="13">
        <f>W172*Solution!$C$22</f>
        <v>54572.936536972265</v>
      </c>
      <c r="V173" s="6">
        <f>Solution!$C$10</f>
        <v>2000</v>
      </c>
      <c r="W173" s="6">
        <f t="shared" si="39"/>
        <v>2785219.7633855855</v>
      </c>
      <c r="X173" s="4"/>
    </row>
    <row r="174" spans="1:24" x14ac:dyDescent="0.25">
      <c r="A174" s="4">
        <v>171</v>
      </c>
      <c r="B174" s="6">
        <f t="shared" si="33"/>
        <v>1381.1632805559802</v>
      </c>
      <c r="C174" s="6">
        <f t="shared" si="34"/>
        <v>34.059016577917646</v>
      </c>
      <c r="D174" s="6">
        <f t="shared" si="35"/>
        <v>1347.1042639780626</v>
      </c>
      <c r="E174" s="6">
        <f>-FV(Solution!$C$7/12,1,-B174,E173)</f>
        <v>12276.502367177627</v>
      </c>
      <c r="F174" s="16"/>
      <c r="G174" s="4">
        <v>171</v>
      </c>
      <c r="H174" s="6">
        <f t="shared" si="27"/>
        <v>2000</v>
      </c>
      <c r="I174" s="6">
        <f t="shared" si="36"/>
        <v>-293.16908745010733</v>
      </c>
      <c r="J174" s="6">
        <f t="shared" si="37"/>
        <v>2293.1690874501073</v>
      </c>
      <c r="K174" s="6">
        <f>-FV(Solution!$C$7/12,1,-H174,K173)</f>
        <v>-119560.80406751056</v>
      </c>
      <c r="L174" s="21" t="b">
        <f>IF(I174&gt;=0,SUM($I$4:I174))</f>
        <v>0</v>
      </c>
      <c r="M174" s="35">
        <f t="shared" si="30"/>
        <v>171</v>
      </c>
      <c r="N174" s="4">
        <f t="shared" si="31"/>
        <v>171</v>
      </c>
      <c r="O174" s="13">
        <f>Q173*Solution!$C$22</f>
        <v>17319.226608286608</v>
      </c>
      <c r="P174" s="6">
        <f t="shared" si="28"/>
        <v>618.83671944401976</v>
      </c>
      <c r="Q174" s="6">
        <f t="shared" si="38"/>
        <v>883899.3937420611</v>
      </c>
      <c r="R174" s="4">
        <f t="shared" si="29"/>
        <v>171</v>
      </c>
      <c r="S174" s="16"/>
      <c r="T174" s="4">
        <f t="shared" si="32"/>
        <v>350</v>
      </c>
      <c r="U174" s="13">
        <f>W173*Solution!$C$22</f>
        <v>55704.395267711712</v>
      </c>
      <c r="V174" s="6">
        <f>Solution!$C$10</f>
        <v>2000</v>
      </c>
      <c r="W174" s="6">
        <f t="shared" si="39"/>
        <v>2842924.158653297</v>
      </c>
      <c r="X174" s="4"/>
    </row>
    <row r="175" spans="1:24" x14ac:dyDescent="0.25">
      <c r="A175" s="4">
        <v>172</v>
      </c>
      <c r="B175" s="6">
        <f t="shared" si="33"/>
        <v>1381.1632805559802</v>
      </c>
      <c r="C175" s="6">
        <f t="shared" si="34"/>
        <v>30.69125591797274</v>
      </c>
      <c r="D175" s="6">
        <f t="shared" si="35"/>
        <v>1350.4720246380075</v>
      </c>
      <c r="E175" s="6">
        <f>-FV(Solution!$C$7/12,1,-B175,E174)</f>
        <v>10926.03034253962</v>
      </c>
      <c r="F175" s="16"/>
      <c r="G175" s="4">
        <v>172</v>
      </c>
      <c r="H175" s="6">
        <f t="shared" si="27"/>
        <v>2000</v>
      </c>
      <c r="I175" s="6">
        <f t="shared" si="36"/>
        <v>-298.90201016872015</v>
      </c>
      <c r="J175" s="6">
        <f t="shared" si="37"/>
        <v>2298.9020101687202</v>
      </c>
      <c r="K175" s="6">
        <f>-FV(Solution!$C$7/12,1,-H175,K174)</f>
        <v>-121859.70607767928</v>
      </c>
      <c r="L175" s="21" t="b">
        <f>IF(I175&gt;=0,SUM($I$4:I175))</f>
        <v>0</v>
      </c>
      <c r="M175" s="35">
        <f t="shared" si="30"/>
        <v>172</v>
      </c>
      <c r="N175" s="4">
        <f t="shared" si="31"/>
        <v>172</v>
      </c>
      <c r="O175" s="13">
        <f>Q174*Solution!$C$22</f>
        <v>17677.987874841223</v>
      </c>
      <c r="P175" s="6">
        <f t="shared" si="28"/>
        <v>618.83671944401976</v>
      </c>
      <c r="Q175" s="6">
        <f t="shared" si="38"/>
        <v>902196.21833634633</v>
      </c>
      <c r="R175" s="4">
        <f t="shared" si="29"/>
        <v>172</v>
      </c>
      <c r="S175" s="16"/>
      <c r="T175" s="4">
        <f t="shared" si="32"/>
        <v>351</v>
      </c>
      <c r="U175" s="13">
        <f>W174*Solution!$C$22</f>
        <v>56858.483173065943</v>
      </c>
      <c r="V175" s="6">
        <f>Solution!$C$10</f>
        <v>2000</v>
      </c>
      <c r="W175" s="6">
        <f t="shared" si="39"/>
        <v>2901782.6418263628</v>
      </c>
      <c r="X175" s="4"/>
    </row>
    <row r="176" spans="1:24" x14ac:dyDescent="0.25">
      <c r="A176" s="4">
        <v>173</v>
      </c>
      <c r="B176" s="6">
        <f t="shared" si="33"/>
        <v>1381.1632805559802</v>
      </c>
      <c r="C176" s="6">
        <f t="shared" si="34"/>
        <v>27.315075856377007</v>
      </c>
      <c r="D176" s="6">
        <f t="shared" si="35"/>
        <v>1353.8482046996032</v>
      </c>
      <c r="E176" s="6">
        <f>-FV(Solution!$C$7/12,1,-B176,E175)</f>
        <v>9572.1821378400164</v>
      </c>
      <c r="F176" s="16"/>
      <c r="G176" s="4">
        <v>173</v>
      </c>
      <c r="H176" s="6">
        <f t="shared" si="27"/>
        <v>2000</v>
      </c>
      <c r="I176" s="6">
        <f t="shared" si="36"/>
        <v>-304.64926519415167</v>
      </c>
      <c r="J176" s="6">
        <f t="shared" si="37"/>
        <v>2304.6492651941517</v>
      </c>
      <c r="K176" s="6">
        <f>-FV(Solution!$C$7/12,1,-H176,K175)</f>
        <v>-124164.35534287343</v>
      </c>
      <c r="L176" s="21" t="b">
        <f>IF(I176&gt;=0,SUM($I$4:I176))</f>
        <v>0</v>
      </c>
      <c r="M176" s="35">
        <f t="shared" si="30"/>
        <v>173</v>
      </c>
      <c r="N176" s="4">
        <f t="shared" si="31"/>
        <v>173</v>
      </c>
      <c r="O176" s="13">
        <f>Q175*Solution!$C$22</f>
        <v>18043.924366726926</v>
      </c>
      <c r="P176" s="6">
        <f t="shared" si="28"/>
        <v>618.83671944401976</v>
      </c>
      <c r="Q176" s="6">
        <f t="shared" si="38"/>
        <v>920858.97942251724</v>
      </c>
      <c r="R176" s="4">
        <f t="shared" si="29"/>
        <v>173</v>
      </c>
      <c r="S176" s="16"/>
      <c r="T176" s="4">
        <f t="shared" si="32"/>
        <v>352</v>
      </c>
      <c r="U176" s="13">
        <f>W175*Solution!$C$22</f>
        <v>58035.652836527261</v>
      </c>
      <c r="V176" s="6">
        <f>Solution!$C$10</f>
        <v>2000</v>
      </c>
      <c r="W176" s="6">
        <f t="shared" si="39"/>
        <v>2961818.29466289</v>
      </c>
      <c r="X176" s="4"/>
    </row>
    <row r="177" spans="1:24" x14ac:dyDescent="0.25">
      <c r="A177" s="4">
        <v>174</v>
      </c>
      <c r="B177" s="6">
        <f t="shared" si="33"/>
        <v>1381.1632805559802</v>
      </c>
      <c r="C177" s="6">
        <f t="shared" si="34"/>
        <v>23.930455344629081</v>
      </c>
      <c r="D177" s="6">
        <f t="shared" si="35"/>
        <v>1357.2328252113512</v>
      </c>
      <c r="E177" s="6">
        <f>-FV(Solution!$C$7/12,1,-B177,E176)</f>
        <v>8214.9493126286652</v>
      </c>
      <c r="F177" s="16"/>
      <c r="G177" s="4">
        <v>174</v>
      </c>
      <c r="H177" s="6">
        <f t="shared" si="27"/>
        <v>2000</v>
      </c>
      <c r="I177" s="6">
        <f t="shared" si="36"/>
        <v>-310.41088835713163</v>
      </c>
      <c r="J177" s="6">
        <f t="shared" si="37"/>
        <v>2310.4108883571316</v>
      </c>
      <c r="K177" s="6">
        <f>-FV(Solution!$C$7/12,1,-H177,K176)</f>
        <v>-126474.76623123056</v>
      </c>
      <c r="L177" s="21" t="b">
        <f>IF(I177&gt;=0,SUM($I$4:I177))</f>
        <v>0</v>
      </c>
      <c r="M177" s="35">
        <f t="shared" si="30"/>
        <v>174</v>
      </c>
      <c r="N177" s="4">
        <f t="shared" si="31"/>
        <v>174</v>
      </c>
      <c r="O177" s="13">
        <f>Q176*Solution!$C$22</f>
        <v>18417.179588450344</v>
      </c>
      <c r="P177" s="6">
        <f t="shared" si="28"/>
        <v>618.83671944401976</v>
      </c>
      <c r="Q177" s="6">
        <f t="shared" si="38"/>
        <v>939894.99573041161</v>
      </c>
      <c r="R177" s="4">
        <f t="shared" si="29"/>
        <v>174</v>
      </c>
      <c r="S177" s="16"/>
      <c r="T177" s="4">
        <f t="shared" si="32"/>
        <v>353</v>
      </c>
      <c r="U177" s="13">
        <f>W176*Solution!$C$22</f>
        <v>59236.365893257804</v>
      </c>
      <c r="V177" s="6">
        <f>Solution!$C$10</f>
        <v>2000</v>
      </c>
      <c r="W177" s="6">
        <f t="shared" si="39"/>
        <v>3023054.6605561478</v>
      </c>
      <c r="X177" s="4"/>
    </row>
    <row r="178" spans="1:24" x14ac:dyDescent="0.25">
      <c r="A178" s="4">
        <v>175</v>
      </c>
      <c r="B178" s="6">
        <f t="shared" si="33"/>
        <v>1381.1632805559802</v>
      </c>
      <c r="C178" s="6">
        <f t="shared" si="34"/>
        <v>20.537373281600594</v>
      </c>
      <c r="D178" s="6">
        <f t="shared" si="35"/>
        <v>1360.6259072743796</v>
      </c>
      <c r="E178" s="6">
        <f>-FV(Solution!$C$7/12,1,-B178,E177)</f>
        <v>6854.3234053542856</v>
      </c>
      <c r="F178" s="16"/>
      <c r="G178" s="4">
        <v>175</v>
      </c>
      <c r="H178" s="6">
        <f t="shared" si="27"/>
        <v>2000</v>
      </c>
      <c r="I178" s="6">
        <f t="shared" si="36"/>
        <v>-316.18691557802958</v>
      </c>
      <c r="J178" s="6">
        <f t="shared" si="37"/>
        <v>2316.1869155780296</v>
      </c>
      <c r="K178" s="6">
        <f>-FV(Solution!$C$7/12,1,-H178,K177)</f>
        <v>-128790.95314680859</v>
      </c>
      <c r="L178" s="21" t="b">
        <f>IF(I178&gt;=0,SUM($I$4:I178))</f>
        <v>0</v>
      </c>
      <c r="M178" s="35">
        <f t="shared" si="30"/>
        <v>175</v>
      </c>
      <c r="N178" s="4">
        <f t="shared" si="31"/>
        <v>175</v>
      </c>
      <c r="O178" s="13">
        <f>Q177*Solution!$C$22</f>
        <v>18797.899914608231</v>
      </c>
      <c r="P178" s="6">
        <f t="shared" si="28"/>
        <v>618.83671944401976</v>
      </c>
      <c r="Q178" s="6">
        <f t="shared" si="38"/>
        <v>959311.73236446385</v>
      </c>
      <c r="R178" s="4">
        <f t="shared" si="29"/>
        <v>175</v>
      </c>
      <c r="S178" s="16"/>
      <c r="T178" s="4">
        <f t="shared" si="32"/>
        <v>354</v>
      </c>
      <c r="U178" s="13">
        <f>W177*Solution!$C$22</f>
        <v>60461.093211122956</v>
      </c>
      <c r="V178" s="6">
        <f>Solution!$C$10</f>
        <v>2000</v>
      </c>
      <c r="W178" s="6">
        <f t="shared" si="39"/>
        <v>3085515.7537672706</v>
      </c>
      <c r="X178" s="4"/>
    </row>
    <row r="179" spans="1:24" x14ac:dyDescent="0.25">
      <c r="A179" s="4">
        <v>176</v>
      </c>
      <c r="B179" s="6">
        <f t="shared" si="33"/>
        <v>1381.1632805559802</v>
      </c>
      <c r="C179" s="6">
        <f t="shared" si="34"/>
        <v>17.135808513414304</v>
      </c>
      <c r="D179" s="6">
        <f t="shared" si="35"/>
        <v>1364.0274720425659</v>
      </c>
      <c r="E179" s="6">
        <f>-FV(Solution!$C$7/12,1,-B179,E178)</f>
        <v>5490.2959333117196</v>
      </c>
      <c r="F179" s="16"/>
      <c r="G179" s="4">
        <v>176</v>
      </c>
      <c r="H179" s="6">
        <f t="shared" si="27"/>
        <v>2000</v>
      </c>
      <c r="I179" s="6">
        <f t="shared" si="36"/>
        <v>-321.97738286697131</v>
      </c>
      <c r="J179" s="6">
        <f t="shared" si="37"/>
        <v>2321.9773828669713</v>
      </c>
      <c r="K179" s="6">
        <f>-FV(Solution!$C$7/12,1,-H179,K178)</f>
        <v>-131112.93052967556</v>
      </c>
      <c r="L179" s="21" t="b">
        <f>IF(I179&gt;=0,SUM($I$4:I179))</f>
        <v>0</v>
      </c>
      <c r="M179" s="35">
        <f t="shared" si="30"/>
        <v>176</v>
      </c>
      <c r="N179" s="4">
        <f t="shared" si="31"/>
        <v>176</v>
      </c>
      <c r="O179" s="13">
        <f>Q178*Solution!$C$22</f>
        <v>19186.234647289279</v>
      </c>
      <c r="P179" s="6">
        <f t="shared" si="28"/>
        <v>618.83671944401976</v>
      </c>
      <c r="Q179" s="6">
        <f t="shared" si="38"/>
        <v>979116.80373119714</v>
      </c>
      <c r="R179" s="4">
        <f t="shared" si="29"/>
        <v>176</v>
      </c>
      <c r="S179" s="16"/>
      <c r="T179" s="4">
        <f t="shared" si="32"/>
        <v>355</v>
      </c>
      <c r="U179" s="13">
        <f>W178*Solution!$C$22</f>
        <v>61710.31507534541</v>
      </c>
      <c r="V179" s="6">
        <f>Solution!$C$10</f>
        <v>2000</v>
      </c>
      <c r="W179" s="6">
        <f t="shared" si="39"/>
        <v>3149226.0688426159</v>
      </c>
      <c r="X179" s="4"/>
    </row>
    <row r="180" spans="1:24" x14ac:dyDescent="0.25">
      <c r="A180" s="4">
        <v>177</v>
      </c>
      <c r="B180" s="6">
        <f t="shared" si="33"/>
        <v>1381.1632805559802</v>
      </c>
      <c r="C180" s="6">
        <f t="shared" si="34"/>
        <v>13.725739833307671</v>
      </c>
      <c r="D180" s="6">
        <f t="shared" si="35"/>
        <v>1367.4375407226726</v>
      </c>
      <c r="E180" s="6">
        <f>-FV(Solution!$C$7/12,1,-B180,E179)</f>
        <v>4122.8583925890471</v>
      </c>
      <c r="F180" s="16"/>
      <c r="G180" s="4">
        <v>177</v>
      </c>
      <c r="H180" s="6">
        <f t="shared" si="27"/>
        <v>2000</v>
      </c>
      <c r="I180" s="6">
        <f t="shared" si="36"/>
        <v>-327.78232632414438</v>
      </c>
      <c r="J180" s="6">
        <f t="shared" si="37"/>
        <v>2327.7823263241444</v>
      </c>
      <c r="K180" s="6">
        <f>-FV(Solution!$C$7/12,1,-H180,K179)</f>
        <v>-133440.71285599971</v>
      </c>
      <c r="L180" s="21" t="b">
        <f>IF(I180&gt;=0,SUM($I$4:I180))</f>
        <v>0</v>
      </c>
      <c r="M180" s="35">
        <f t="shared" si="30"/>
        <v>177</v>
      </c>
      <c r="N180" s="4">
        <f t="shared" si="31"/>
        <v>177</v>
      </c>
      <c r="O180" s="13">
        <f>Q179*Solution!$C$22</f>
        <v>19582.336074623945</v>
      </c>
      <c r="P180" s="6">
        <f t="shared" si="28"/>
        <v>618.83671944401976</v>
      </c>
      <c r="Q180" s="6">
        <f t="shared" si="38"/>
        <v>999317.97652526514</v>
      </c>
      <c r="R180" s="4">
        <f t="shared" si="29"/>
        <v>177</v>
      </c>
      <c r="S180" s="16"/>
      <c r="T180" s="4">
        <f t="shared" si="32"/>
        <v>356</v>
      </c>
      <c r="U180" s="13">
        <f>W179*Solution!$C$22</f>
        <v>62984.521376852317</v>
      </c>
      <c r="V180" s="6">
        <f>Solution!$C$10</f>
        <v>2000</v>
      </c>
      <c r="W180" s="6">
        <f t="shared" si="39"/>
        <v>3214210.5902194683</v>
      </c>
      <c r="X180" s="4"/>
    </row>
    <row r="181" spans="1:24" x14ac:dyDescent="0.25">
      <c r="A181" s="4">
        <v>178</v>
      </c>
      <c r="B181" s="6">
        <f t="shared" si="33"/>
        <v>1381.1632805559802</v>
      </c>
      <c r="C181" s="6">
        <f t="shared" si="34"/>
        <v>10.30714598150189</v>
      </c>
      <c r="D181" s="6">
        <f t="shared" si="35"/>
        <v>1370.8561345744783</v>
      </c>
      <c r="E181" s="6">
        <f>-FV(Solution!$C$7/12,1,-B181,E180)</f>
        <v>2752.0022580145687</v>
      </c>
      <c r="F181" s="16"/>
      <c r="G181" s="4">
        <v>178</v>
      </c>
      <c r="H181" s="6">
        <f t="shared" si="27"/>
        <v>2000</v>
      </c>
      <c r="I181" s="6">
        <f t="shared" si="36"/>
        <v>-333.60178213997278</v>
      </c>
      <c r="J181" s="6">
        <f t="shared" si="37"/>
        <v>2333.6017821399728</v>
      </c>
      <c r="K181" s="6">
        <f>-FV(Solution!$C$7/12,1,-H181,K180)</f>
        <v>-135774.31463813968</v>
      </c>
      <c r="L181" s="21" t="b">
        <f>IF(I181&gt;=0,SUM($I$4:I181))</f>
        <v>0</v>
      </c>
      <c r="M181" s="35">
        <f t="shared" si="30"/>
        <v>178</v>
      </c>
      <c r="N181" s="4">
        <f t="shared" si="31"/>
        <v>178</v>
      </c>
      <c r="O181" s="13">
        <f>Q180*Solution!$C$22</f>
        <v>19986.359530505302</v>
      </c>
      <c r="P181" s="6">
        <f t="shared" si="28"/>
        <v>618.83671944401976</v>
      </c>
      <c r="Q181" s="6">
        <f t="shared" si="38"/>
        <v>1019923.1727752144</v>
      </c>
      <c r="R181" s="4">
        <f t="shared" si="29"/>
        <v>178</v>
      </c>
      <c r="S181" s="16"/>
      <c r="T181" s="4">
        <f t="shared" si="32"/>
        <v>357</v>
      </c>
      <c r="U181" s="13">
        <f>W180*Solution!$C$22</f>
        <v>64284.211804389372</v>
      </c>
      <c r="V181" s="6">
        <f>Solution!$C$10</f>
        <v>2000</v>
      </c>
      <c r="W181" s="6">
        <f t="shared" si="39"/>
        <v>3280494.8020238578</v>
      </c>
      <c r="X181" s="4"/>
    </row>
    <row r="182" spans="1:24" x14ac:dyDescent="0.25">
      <c r="A182" s="4">
        <v>179</v>
      </c>
      <c r="B182" s="6">
        <f t="shared" si="33"/>
        <v>1381.1632805559802</v>
      </c>
      <c r="C182" s="6">
        <f t="shared" si="34"/>
        <v>6.8800056450656939</v>
      </c>
      <c r="D182" s="6">
        <f t="shared" si="35"/>
        <v>1374.2832749109145</v>
      </c>
      <c r="E182" s="6">
        <f>-FV(Solution!$C$7/12,1,-B182,E181)</f>
        <v>1377.7189831036542</v>
      </c>
      <c r="F182" s="16"/>
      <c r="G182" s="4">
        <v>179</v>
      </c>
      <c r="H182" s="6">
        <f t="shared" si="27"/>
        <v>2000</v>
      </c>
      <c r="I182" s="6">
        <f t="shared" si="36"/>
        <v>-339.43578659530613</v>
      </c>
      <c r="J182" s="6">
        <f t="shared" si="37"/>
        <v>2339.4357865953061</v>
      </c>
      <c r="K182" s="6">
        <f>-FV(Solution!$C$7/12,1,-H182,K181)</f>
        <v>-138113.75042473499</v>
      </c>
      <c r="L182" s="21" t="b">
        <f>IF(I182&gt;=0,SUM($I$4:I182))</f>
        <v>0</v>
      </c>
      <c r="M182" s="35">
        <f t="shared" si="30"/>
        <v>179</v>
      </c>
      <c r="N182" s="4">
        <f t="shared" si="31"/>
        <v>179</v>
      </c>
      <c r="O182" s="13">
        <f>Q181*Solution!$C$22</f>
        <v>20398.46345550429</v>
      </c>
      <c r="P182" s="6">
        <f t="shared" si="28"/>
        <v>618.83671944401976</v>
      </c>
      <c r="Q182" s="6">
        <f t="shared" si="38"/>
        <v>1040940.4729501627</v>
      </c>
      <c r="R182" s="4">
        <f t="shared" si="29"/>
        <v>179</v>
      </c>
      <c r="S182" s="16"/>
      <c r="T182" s="4">
        <f t="shared" si="32"/>
        <v>358</v>
      </c>
      <c r="U182" s="13">
        <f>W181*Solution!$C$22</f>
        <v>65609.896040477164</v>
      </c>
      <c r="V182" s="6">
        <f>Solution!$C$10</f>
        <v>2000</v>
      </c>
      <c r="W182" s="6">
        <f t="shared" si="39"/>
        <v>3348104.6980643352</v>
      </c>
      <c r="X182" s="4"/>
    </row>
    <row r="183" spans="1:24" x14ac:dyDescent="0.25">
      <c r="A183" s="4">
        <v>180</v>
      </c>
      <c r="B183" s="6">
        <f t="shared" si="33"/>
        <v>1381.1632805559802</v>
      </c>
      <c r="C183" s="6">
        <f t="shared" si="34"/>
        <v>3.4442974577884797</v>
      </c>
      <c r="D183" s="6">
        <f t="shared" si="35"/>
        <v>1377.7189830981918</v>
      </c>
      <c r="E183" s="6">
        <f>-FV(Solution!$C$7/12,1,-B183,E182)</f>
        <v>5.462425178848207E-9</v>
      </c>
      <c r="F183" s="16"/>
      <c r="G183" s="4">
        <v>180</v>
      </c>
      <c r="H183" s="6">
        <f t="shared" si="27"/>
        <v>2000</v>
      </c>
      <c r="I183" s="6">
        <f t="shared" si="36"/>
        <v>-345.28437606181251</v>
      </c>
      <c r="J183" s="6">
        <f t="shared" si="37"/>
        <v>2345.2843760618125</v>
      </c>
      <c r="K183" s="6">
        <f>-FV(Solution!$C$7/12,1,-H183,K182)</f>
        <v>-140459.0348007968</v>
      </c>
      <c r="L183" s="21" t="b">
        <f>IF(I183&gt;=0,SUM($I$4:I183))</f>
        <v>0</v>
      </c>
      <c r="M183" s="35">
        <f t="shared" si="30"/>
        <v>180</v>
      </c>
      <c r="N183" s="4">
        <f t="shared" si="31"/>
        <v>180</v>
      </c>
      <c r="O183" s="13">
        <f>Q182*Solution!$C$22</f>
        <v>20818.809459003256</v>
      </c>
      <c r="P183" s="6">
        <f t="shared" si="28"/>
        <v>618.83671944401976</v>
      </c>
      <c r="Q183" s="6">
        <f t="shared" si="38"/>
        <v>1062378.11912861</v>
      </c>
      <c r="R183" s="4">
        <f t="shared" si="29"/>
        <v>180</v>
      </c>
      <c r="S183" s="16"/>
      <c r="T183" s="4">
        <f t="shared" si="32"/>
        <v>359</v>
      </c>
      <c r="U183" s="13">
        <f>W182*Solution!$C$22</f>
        <v>66962.093961286708</v>
      </c>
      <c r="V183" s="6">
        <f>Solution!$C$10</f>
        <v>2000</v>
      </c>
      <c r="W183" s="6">
        <f t="shared" si="39"/>
        <v>3417066.792025622</v>
      </c>
      <c r="X183" s="4"/>
    </row>
    <row r="184" spans="1:24" x14ac:dyDescent="0.25">
      <c r="A184" s="4">
        <v>181</v>
      </c>
      <c r="B184" s="6">
        <f t="shared" si="33"/>
        <v>1381.1632805559802</v>
      </c>
      <c r="C184" s="6">
        <f t="shared" si="34"/>
        <v>4.2973624658770859E-11</v>
      </c>
      <c r="D184" s="6">
        <f t="shared" si="35"/>
        <v>1381.1632805559373</v>
      </c>
      <c r="E184" s="6">
        <f>-FV(Solution!$C$7/12,1,-B184,E183)</f>
        <v>-1381.1632805504748</v>
      </c>
      <c r="F184" s="16"/>
      <c r="G184" s="4">
        <v>181</v>
      </c>
      <c r="H184" s="6">
        <f t="shared" si="27"/>
        <v>2000</v>
      </c>
      <c r="I184" s="6">
        <f t="shared" si="36"/>
        <v>-351.14758700196398</v>
      </c>
      <c r="J184" s="6">
        <f t="shared" si="37"/>
        <v>2351.147587001964</v>
      </c>
      <c r="K184" s="6">
        <f>-FV(Solution!$C$7/12,1,-H184,K183)</f>
        <v>-142810.18238779876</v>
      </c>
      <c r="L184" s="21" t="b">
        <f>IF(I184&gt;=0,SUM($I$4:I184))</f>
        <v>0</v>
      </c>
      <c r="M184" s="35">
        <f t="shared" si="30"/>
        <v>181</v>
      </c>
      <c r="N184" s="4">
        <f t="shared" si="31"/>
        <v>181</v>
      </c>
      <c r="O184" s="13">
        <f>Q183*Solution!$C$22</f>
        <v>21247.5623825722</v>
      </c>
      <c r="P184" s="6">
        <f t="shared" si="28"/>
        <v>618.83671944401976</v>
      </c>
      <c r="Q184" s="6">
        <f t="shared" si="38"/>
        <v>1084244.5182306261</v>
      </c>
      <c r="R184" s="4">
        <f t="shared" si="29"/>
        <v>181</v>
      </c>
      <c r="S184" s="16"/>
      <c r="T184" s="4">
        <f t="shared" si="32"/>
        <v>360</v>
      </c>
      <c r="U184" s="13">
        <f>W183*Solution!$C$22</f>
        <v>68341.335840512445</v>
      </c>
      <c r="V184" s="6">
        <f>Solution!$C$10</f>
        <v>2000</v>
      </c>
      <c r="W184" s="6">
        <f t="shared" si="39"/>
        <v>3487408.1278661345</v>
      </c>
      <c r="X184" s="4"/>
    </row>
    <row r="185" spans="1:24" x14ac:dyDescent="0.25">
      <c r="A185" s="4">
        <v>182</v>
      </c>
      <c r="B185" s="6">
        <f t="shared" si="33"/>
        <v>1381.1632805559802</v>
      </c>
      <c r="C185" s="6">
        <f t="shared" si="34"/>
        <v>-3.4529082013470997</v>
      </c>
      <c r="D185" s="6">
        <f t="shared" si="35"/>
        <v>1384.6161887573273</v>
      </c>
      <c r="E185" s="6">
        <f>-FV(Solution!$C$7/12,1,-B185,E184)</f>
        <v>-2765.7794693078022</v>
      </c>
      <c r="F185" s="16"/>
      <c r="G185" s="4">
        <v>182</v>
      </c>
      <c r="H185" s="6">
        <f t="shared" si="27"/>
        <v>2000</v>
      </c>
      <c r="I185" s="6">
        <f t="shared" si="36"/>
        <v>-357.02545596947311</v>
      </c>
      <c r="J185" s="6">
        <f t="shared" si="37"/>
        <v>2357.0254559694731</v>
      </c>
      <c r="K185" s="6">
        <f>-FV(Solution!$C$7/12,1,-H185,K184)</f>
        <v>-145167.20784376824</v>
      </c>
      <c r="L185" s="21" t="b">
        <f>IF(I185&gt;=0,SUM($I$4:I185))</f>
        <v>0</v>
      </c>
      <c r="M185" s="35">
        <f t="shared" si="30"/>
        <v>182</v>
      </c>
      <c r="N185" s="4">
        <f t="shared" si="31"/>
        <v>182</v>
      </c>
      <c r="O185" s="13">
        <f>Q184*Solution!$C$22</f>
        <v>21684.890364612522</v>
      </c>
      <c r="P185" s="6">
        <f t="shared" si="28"/>
        <v>618.83671944401976</v>
      </c>
      <c r="Q185" s="6">
        <f t="shared" si="38"/>
        <v>1106548.2453146826</v>
      </c>
      <c r="R185" s="4">
        <f t="shared" si="29"/>
        <v>182</v>
      </c>
      <c r="S185" s="16"/>
      <c r="T185" s="4">
        <f t="shared" si="32"/>
        <v>361</v>
      </c>
      <c r="U185" s="13">
        <f>W184*Solution!$C$22</f>
        <v>69748.162557322692</v>
      </c>
      <c r="V185" s="6">
        <f>Solution!$C$10</f>
        <v>2000</v>
      </c>
      <c r="W185" s="6">
        <f t="shared" si="39"/>
        <v>3559156.290423457</v>
      </c>
      <c r="X185" s="4"/>
    </row>
    <row r="186" spans="1:24" x14ac:dyDescent="0.25">
      <c r="A186" s="4">
        <v>183</v>
      </c>
      <c r="B186" s="6">
        <f t="shared" si="33"/>
        <v>1381.1632805559802</v>
      </c>
      <c r="C186" s="6">
        <f t="shared" si="34"/>
        <v>-6.9144486732402584</v>
      </c>
      <c r="D186" s="6">
        <f t="shared" si="35"/>
        <v>1388.0777292292205</v>
      </c>
      <c r="E186" s="6">
        <f>-FV(Solution!$C$7/12,1,-B186,E185)</f>
        <v>-4153.8571985370227</v>
      </c>
      <c r="F186" s="16"/>
      <c r="G186" s="4">
        <v>183</v>
      </c>
      <c r="H186" s="6">
        <f t="shared" si="27"/>
        <v>2000</v>
      </c>
      <c r="I186" s="6">
        <f t="shared" si="36"/>
        <v>-362.91801960938028</v>
      </c>
      <c r="J186" s="6">
        <f t="shared" si="37"/>
        <v>2362.9180196093803</v>
      </c>
      <c r="K186" s="6">
        <f>-FV(Solution!$C$7/12,1,-H186,K185)</f>
        <v>-147530.12586337762</v>
      </c>
      <c r="L186" s="21" t="b">
        <f>IF(I186&gt;=0,SUM($I$4:I186))</f>
        <v>0</v>
      </c>
      <c r="M186" s="35">
        <f t="shared" si="30"/>
        <v>183</v>
      </c>
      <c r="N186" s="4">
        <f t="shared" si="31"/>
        <v>183</v>
      </c>
      <c r="O186" s="13">
        <f>Q185*Solution!$C$22</f>
        <v>22130.964906293651</v>
      </c>
      <c r="P186" s="6">
        <f t="shared" si="28"/>
        <v>618.83671944401976</v>
      </c>
      <c r="Q186" s="6">
        <f t="shared" si="38"/>
        <v>1129298.0469404203</v>
      </c>
      <c r="R186" s="4">
        <f t="shared" si="29"/>
        <v>183</v>
      </c>
      <c r="S186" s="16"/>
      <c r="T186" s="4">
        <f t="shared" si="32"/>
        <v>362</v>
      </c>
      <c r="U186" s="13">
        <f>W185*Solution!$C$22</f>
        <v>71183.125808469136</v>
      </c>
      <c r="V186" s="6">
        <f>Solution!$C$10</f>
        <v>2000</v>
      </c>
      <c r="W186" s="6">
        <f t="shared" si="39"/>
        <v>3632339.4162319261</v>
      </c>
      <c r="X186" s="4"/>
    </row>
    <row r="187" spans="1:24" x14ac:dyDescent="0.25">
      <c r="A187" s="4">
        <v>184</v>
      </c>
      <c r="B187" s="6">
        <f t="shared" si="33"/>
        <v>1381.1632805559802</v>
      </c>
      <c r="C187" s="6">
        <f t="shared" si="34"/>
        <v>-10.384642996313232</v>
      </c>
      <c r="D187" s="6">
        <f t="shared" si="35"/>
        <v>1391.5479235522935</v>
      </c>
      <c r="E187" s="6">
        <f>-FV(Solution!$C$7/12,1,-B187,E186)</f>
        <v>-5545.4051220893161</v>
      </c>
      <c r="F187" s="16"/>
      <c r="G187" s="4">
        <v>184</v>
      </c>
      <c r="H187" s="6">
        <f t="shared" si="27"/>
        <v>2000</v>
      </c>
      <c r="I187" s="6">
        <f t="shared" si="36"/>
        <v>-368.82531465840293</v>
      </c>
      <c r="J187" s="6">
        <f t="shared" si="37"/>
        <v>2368.8253146584029</v>
      </c>
      <c r="K187" s="6">
        <f>-FV(Solution!$C$7/12,1,-H187,K186)</f>
        <v>-149898.95117803602</v>
      </c>
      <c r="L187" s="21" t="b">
        <f>IF(I187&gt;=0,SUM($I$4:I187))</f>
        <v>0</v>
      </c>
      <c r="M187" s="35">
        <f t="shared" si="30"/>
        <v>184</v>
      </c>
      <c r="N187" s="4">
        <f t="shared" si="31"/>
        <v>184</v>
      </c>
      <c r="O187" s="13">
        <f>Q186*Solution!$C$22</f>
        <v>22585.960938808406</v>
      </c>
      <c r="P187" s="6">
        <f t="shared" si="28"/>
        <v>618.83671944401976</v>
      </c>
      <c r="Q187" s="6">
        <f t="shared" si="38"/>
        <v>1152502.8445986728</v>
      </c>
      <c r="R187" s="4">
        <f t="shared" si="29"/>
        <v>184</v>
      </c>
      <c r="S187" s="16"/>
      <c r="T187" s="4">
        <f t="shared" si="32"/>
        <v>363</v>
      </c>
      <c r="U187" s="13">
        <f>W186*Solution!$C$22</f>
        <v>72646.788324638517</v>
      </c>
      <c r="V187" s="6">
        <f>Solution!$C$10</f>
        <v>2000</v>
      </c>
      <c r="W187" s="6">
        <f t="shared" si="39"/>
        <v>3706986.2045565648</v>
      </c>
      <c r="X187" s="4"/>
    </row>
    <row r="188" spans="1:24" x14ac:dyDescent="0.25">
      <c r="A188" s="4">
        <v>185</v>
      </c>
      <c r="B188" s="6">
        <f t="shared" si="33"/>
        <v>1381.1632805559802</v>
      </c>
      <c r="C188" s="6">
        <f t="shared" si="34"/>
        <v>-13.86351280519375</v>
      </c>
      <c r="D188" s="6">
        <f t="shared" si="35"/>
        <v>1395.026793361174</v>
      </c>
      <c r="E188" s="6">
        <f>-FV(Solution!$C$7/12,1,-B188,E187)</f>
        <v>-6940.4319154504901</v>
      </c>
      <c r="F188" s="16"/>
      <c r="G188" s="4">
        <v>185</v>
      </c>
      <c r="H188" s="6">
        <f t="shared" si="27"/>
        <v>2000</v>
      </c>
      <c r="I188" s="6">
        <f t="shared" si="36"/>
        <v>-374.74737794505199</v>
      </c>
      <c r="J188" s="6">
        <f t="shared" si="37"/>
        <v>2374.747377945052</v>
      </c>
      <c r="K188" s="6">
        <f>-FV(Solution!$C$7/12,1,-H188,K187)</f>
        <v>-152273.69855598107</v>
      </c>
      <c r="L188" s="21" t="b">
        <f>IF(I188&gt;=0,SUM($I$4:I188))</f>
        <v>0</v>
      </c>
      <c r="M188" s="35">
        <f t="shared" si="30"/>
        <v>185</v>
      </c>
      <c r="N188" s="4">
        <f t="shared" si="31"/>
        <v>185</v>
      </c>
      <c r="O188" s="13">
        <f>Q187*Solution!$C$22</f>
        <v>23050.056891973458</v>
      </c>
      <c r="P188" s="6">
        <f t="shared" si="28"/>
        <v>618.83671944401976</v>
      </c>
      <c r="Q188" s="6">
        <f t="shared" si="38"/>
        <v>1176171.7382100902</v>
      </c>
      <c r="R188" s="4">
        <f t="shared" si="29"/>
        <v>185</v>
      </c>
      <c r="S188" s="16"/>
      <c r="T188" s="4">
        <f t="shared" si="32"/>
        <v>364</v>
      </c>
      <c r="U188" s="13">
        <f>W187*Solution!$C$22</f>
        <v>74139.724091131298</v>
      </c>
      <c r="V188" s="6">
        <f>Solution!$C$10</f>
        <v>2000</v>
      </c>
      <c r="W188" s="6">
        <f t="shared" si="39"/>
        <v>3783125.928647696</v>
      </c>
      <c r="X188" s="4"/>
    </row>
    <row r="189" spans="1:24" x14ac:dyDescent="0.25">
      <c r="A189" s="4">
        <v>186</v>
      </c>
      <c r="B189" s="6">
        <f t="shared" si="33"/>
        <v>1381.1632805559802</v>
      </c>
      <c r="C189" s="6">
        <f t="shared" si="34"/>
        <v>-17.351079788595598</v>
      </c>
      <c r="D189" s="6">
        <f t="shared" si="35"/>
        <v>1398.5143603445758</v>
      </c>
      <c r="E189" s="6">
        <f>-FV(Solution!$C$7/12,1,-B189,E188)</f>
        <v>-8338.946275795066</v>
      </c>
      <c r="F189" s="16"/>
      <c r="G189" s="4">
        <v>186</v>
      </c>
      <c r="H189" s="6">
        <f t="shared" si="27"/>
        <v>2000</v>
      </c>
      <c r="I189" s="6">
        <f t="shared" si="36"/>
        <v>-380.68424638992292</v>
      </c>
      <c r="J189" s="6">
        <f t="shared" si="37"/>
        <v>2380.6842463899229</v>
      </c>
      <c r="K189" s="6">
        <f>-FV(Solution!$C$7/12,1,-H189,K188)</f>
        <v>-154654.38280237099</v>
      </c>
      <c r="L189" s="21" t="b">
        <f>IF(I189&gt;=0,SUM($I$4:I189))</f>
        <v>0</v>
      </c>
      <c r="M189" s="35">
        <f t="shared" si="30"/>
        <v>186</v>
      </c>
      <c r="N189" s="4">
        <f t="shared" si="31"/>
        <v>186</v>
      </c>
      <c r="O189" s="13">
        <f>Q188*Solution!$C$22</f>
        <v>23523.434764201804</v>
      </c>
      <c r="P189" s="6">
        <f t="shared" si="28"/>
        <v>618.83671944401976</v>
      </c>
      <c r="Q189" s="6">
        <f t="shared" si="38"/>
        <v>1200314.009693736</v>
      </c>
      <c r="R189" s="4">
        <f t="shared" si="29"/>
        <v>186</v>
      </c>
      <c r="S189" s="16"/>
      <c r="T189" s="4">
        <f t="shared" si="32"/>
        <v>365</v>
      </c>
      <c r="U189" s="13">
        <f>W188*Solution!$C$22</f>
        <v>75662.518572953923</v>
      </c>
      <c r="V189" s="6">
        <f>Solution!$C$10</f>
        <v>2000</v>
      </c>
      <c r="W189" s="6">
        <f t="shared" si="39"/>
        <v>3860788.44722065</v>
      </c>
      <c r="X189" s="4"/>
    </row>
    <row r="190" spans="1:24" x14ac:dyDescent="0.25">
      <c r="A190" s="4">
        <v>187</v>
      </c>
      <c r="B190" s="6">
        <f t="shared" si="33"/>
        <v>1381.1632805559802</v>
      </c>
      <c r="C190" s="6">
        <f t="shared" si="34"/>
        <v>-20.847365689458456</v>
      </c>
      <c r="D190" s="6">
        <f t="shared" si="35"/>
        <v>1402.0106462454387</v>
      </c>
      <c r="E190" s="6">
        <f>-FV(Solution!$C$7/12,1,-B190,E189)</f>
        <v>-9740.9569220405047</v>
      </c>
      <c r="F190" s="16"/>
      <c r="G190" s="4">
        <v>187</v>
      </c>
      <c r="H190" s="6">
        <f t="shared" si="27"/>
        <v>2000</v>
      </c>
      <c r="I190" s="6">
        <f t="shared" si="36"/>
        <v>-386.6359570058994</v>
      </c>
      <c r="J190" s="6">
        <f t="shared" si="37"/>
        <v>2386.6359570058994</v>
      </c>
      <c r="K190" s="6">
        <f>-FV(Solution!$C$7/12,1,-H190,K189)</f>
        <v>-157041.01875937689</v>
      </c>
      <c r="L190" s="21" t="b">
        <f>IF(I190&gt;=0,SUM($I$4:I190))</f>
        <v>0</v>
      </c>
      <c r="M190" s="35">
        <f t="shared" si="30"/>
        <v>187</v>
      </c>
      <c r="N190" s="4">
        <f t="shared" si="31"/>
        <v>187</v>
      </c>
      <c r="O190" s="13">
        <f>Q189*Solution!$C$22</f>
        <v>24006.280193874722</v>
      </c>
      <c r="P190" s="6">
        <f t="shared" si="28"/>
        <v>618.83671944401976</v>
      </c>
      <c r="Q190" s="6">
        <f t="shared" si="38"/>
        <v>1224939.1266070546</v>
      </c>
      <c r="R190" s="4">
        <f t="shared" si="29"/>
        <v>187</v>
      </c>
      <c r="S190" s="16"/>
      <c r="T190" s="4">
        <f t="shared" si="32"/>
        <v>366</v>
      </c>
      <c r="U190" s="13">
        <f>W189*Solution!$C$22</f>
        <v>77215.768944413008</v>
      </c>
      <c r="V190" s="6">
        <f>Solution!$C$10</f>
        <v>2000</v>
      </c>
      <c r="W190" s="6">
        <f t="shared" si="39"/>
        <v>3940004.216165063</v>
      </c>
      <c r="X190" s="4"/>
    </row>
    <row r="191" spans="1:24" x14ac:dyDescent="0.25">
      <c r="A191" s="4">
        <v>188</v>
      </c>
      <c r="B191" s="6">
        <f t="shared" si="33"/>
        <v>1381.1632805559802</v>
      </c>
      <c r="C191" s="6">
        <f t="shared" si="34"/>
        <v>-24.352392305072499</v>
      </c>
      <c r="D191" s="6">
        <f t="shared" si="35"/>
        <v>1405.5156728610527</v>
      </c>
      <c r="E191" s="6">
        <f>-FV(Solution!$C$7/12,1,-B191,E190)</f>
        <v>-11146.472594901557</v>
      </c>
      <c r="F191" s="16"/>
      <c r="G191" s="4">
        <v>188</v>
      </c>
      <c r="H191" s="6">
        <f t="shared" si="27"/>
        <v>2000</v>
      </c>
      <c r="I191" s="6">
        <f t="shared" si="36"/>
        <v>-392.60254689841531</v>
      </c>
      <c r="J191" s="6">
        <f t="shared" si="37"/>
        <v>2392.6025468984153</v>
      </c>
      <c r="K191" s="6">
        <f>-FV(Solution!$C$7/12,1,-H191,K190)</f>
        <v>-159433.62130627531</v>
      </c>
      <c r="L191" s="21" t="b">
        <f>IF(I191&gt;=0,SUM($I$4:I191))</f>
        <v>0</v>
      </c>
      <c r="M191" s="35">
        <f t="shared" si="30"/>
        <v>188</v>
      </c>
      <c r="N191" s="4">
        <f t="shared" si="31"/>
        <v>188</v>
      </c>
      <c r="O191" s="13">
        <f>Q190*Solution!$C$22</f>
        <v>24498.782532141093</v>
      </c>
      <c r="P191" s="6">
        <f t="shared" si="28"/>
        <v>618.83671944401976</v>
      </c>
      <c r="Q191" s="6">
        <f t="shared" si="38"/>
        <v>1250056.7458586397</v>
      </c>
      <c r="R191" s="4">
        <f t="shared" si="29"/>
        <v>188</v>
      </c>
      <c r="S191" s="16"/>
      <c r="T191" s="4">
        <f t="shared" si="32"/>
        <v>367</v>
      </c>
      <c r="U191" s="13">
        <f>W190*Solution!$C$22</f>
        <v>78800.084323301257</v>
      </c>
      <c r="V191" s="6">
        <f>Solution!$C$10</f>
        <v>2000</v>
      </c>
      <c r="W191" s="6">
        <f t="shared" si="39"/>
        <v>4020804.3004883644</v>
      </c>
      <c r="X191" s="4"/>
    </row>
    <row r="192" spans="1:24" x14ac:dyDescent="0.25">
      <c r="A192" s="4">
        <v>189</v>
      </c>
      <c r="B192" s="6">
        <f t="shared" si="33"/>
        <v>1381.1632805559802</v>
      </c>
      <c r="C192" s="6">
        <f t="shared" si="34"/>
        <v>-27.866181487224821</v>
      </c>
      <c r="D192" s="6">
        <f t="shared" si="35"/>
        <v>1409.0294620432051</v>
      </c>
      <c r="E192" s="6">
        <f>-FV(Solution!$C$7/12,1,-B192,E191)</f>
        <v>-12555.502056944762</v>
      </c>
      <c r="F192" s="16"/>
      <c r="G192" s="4">
        <v>189</v>
      </c>
      <c r="H192" s="6">
        <f t="shared" si="27"/>
        <v>2000</v>
      </c>
      <c r="I192" s="6">
        <f t="shared" si="36"/>
        <v>-398.58405326565844</v>
      </c>
      <c r="J192" s="6">
        <f t="shared" si="37"/>
        <v>2398.5840532656584</v>
      </c>
      <c r="K192" s="6">
        <f>-FV(Solution!$C$7/12,1,-H192,K191)</f>
        <v>-161832.20535954097</v>
      </c>
      <c r="L192" s="21" t="b">
        <f>IF(I192&gt;=0,SUM($I$4:I192))</f>
        <v>0</v>
      </c>
      <c r="M192" s="35">
        <f t="shared" si="30"/>
        <v>189</v>
      </c>
      <c r="N192" s="4">
        <f t="shared" si="31"/>
        <v>189</v>
      </c>
      <c r="O192" s="13">
        <f>Q191*Solution!$C$22</f>
        <v>25001.134917172796</v>
      </c>
      <c r="P192" s="6">
        <f t="shared" si="28"/>
        <v>618.83671944401976</v>
      </c>
      <c r="Q192" s="6">
        <f t="shared" si="38"/>
        <v>1275676.7174952566</v>
      </c>
      <c r="R192" s="4">
        <f t="shared" si="29"/>
        <v>189</v>
      </c>
      <c r="S192" s="16"/>
      <c r="T192" s="4">
        <f t="shared" si="32"/>
        <v>368</v>
      </c>
      <c r="U192" s="13">
        <f>W191*Solution!$C$22</f>
        <v>80416.086009767285</v>
      </c>
      <c r="V192" s="6">
        <f>Solution!$C$10</f>
        <v>2000</v>
      </c>
      <c r="W192" s="6">
        <f t="shared" si="39"/>
        <v>4103220.3864981318</v>
      </c>
      <c r="X192" s="4"/>
    </row>
    <row r="193" spans="1:24" x14ac:dyDescent="0.25">
      <c r="A193" s="4">
        <v>190</v>
      </c>
      <c r="B193" s="6">
        <f t="shared" si="33"/>
        <v>1381.1632805559802</v>
      </c>
      <c r="C193" s="6">
        <f t="shared" si="34"/>
        <v>-31.388755142332229</v>
      </c>
      <c r="D193" s="6">
        <f t="shared" si="35"/>
        <v>1412.5520356983125</v>
      </c>
      <c r="E193" s="6">
        <f>-FV(Solution!$C$7/12,1,-B193,E192)</f>
        <v>-13968.054092643075</v>
      </c>
      <c r="F193" s="16"/>
      <c r="G193" s="4">
        <v>190</v>
      </c>
      <c r="H193" s="6">
        <f t="shared" si="27"/>
        <v>2000</v>
      </c>
      <c r="I193" s="6">
        <f t="shared" si="36"/>
        <v>-404.5805133988033</v>
      </c>
      <c r="J193" s="6">
        <f t="shared" si="37"/>
        <v>2404.5805133988033</v>
      </c>
      <c r="K193" s="6">
        <f>-FV(Solution!$C$7/12,1,-H193,K192)</f>
        <v>-164236.78587293977</v>
      </c>
      <c r="L193" s="21" t="b">
        <f>IF(I193&gt;=0,SUM($I$4:I193))</f>
        <v>0</v>
      </c>
      <c r="M193" s="35">
        <f t="shared" si="30"/>
        <v>190</v>
      </c>
      <c r="N193" s="4">
        <f t="shared" si="31"/>
        <v>190</v>
      </c>
      <c r="O193" s="13">
        <f>Q192*Solution!$C$22</f>
        <v>25513.534349905131</v>
      </c>
      <c r="P193" s="6">
        <f t="shared" si="28"/>
        <v>618.83671944401976</v>
      </c>
      <c r="Q193" s="6">
        <f t="shared" si="38"/>
        <v>1301809.0885646057</v>
      </c>
      <c r="R193" s="4">
        <f t="shared" si="29"/>
        <v>190</v>
      </c>
      <c r="S193" s="16"/>
      <c r="T193" s="4">
        <f t="shared" si="32"/>
        <v>369</v>
      </c>
      <c r="U193" s="13">
        <f>W192*Solution!$C$22</f>
        <v>82064.407729962637</v>
      </c>
      <c r="V193" s="6">
        <f>Solution!$C$10</f>
        <v>2000</v>
      </c>
      <c r="W193" s="6">
        <f t="shared" si="39"/>
        <v>4187284.7942280946</v>
      </c>
      <c r="X193" s="4"/>
    </row>
    <row r="194" spans="1:24" x14ac:dyDescent="0.25">
      <c r="A194" s="4">
        <v>191</v>
      </c>
      <c r="B194" s="6">
        <f t="shared" si="33"/>
        <v>1381.1632805559802</v>
      </c>
      <c r="C194" s="6">
        <f t="shared" si="34"/>
        <v>-34.92013523157766</v>
      </c>
      <c r="D194" s="6">
        <f t="shared" si="35"/>
        <v>1416.0834157875579</v>
      </c>
      <c r="E194" s="6">
        <f>-FV(Solution!$C$7/12,1,-B194,E193)</f>
        <v>-15384.137508430633</v>
      </c>
      <c r="F194" s="16"/>
      <c r="G194" s="4">
        <v>191</v>
      </c>
      <c r="H194" s="6">
        <f t="shared" si="27"/>
        <v>2000</v>
      </c>
      <c r="I194" s="6">
        <f t="shared" si="36"/>
        <v>-410.5919646823022</v>
      </c>
      <c r="J194" s="6">
        <f t="shared" si="37"/>
        <v>2410.5919646823022</v>
      </c>
      <c r="K194" s="6">
        <f>-FV(Solution!$C$7/12,1,-H194,K193)</f>
        <v>-166647.37783762207</v>
      </c>
      <c r="L194" s="21" t="b">
        <f>IF(I194&gt;=0,SUM($I$4:I194))</f>
        <v>0</v>
      </c>
      <c r="M194" s="35">
        <f t="shared" si="30"/>
        <v>191</v>
      </c>
      <c r="N194" s="4">
        <f t="shared" si="31"/>
        <v>191</v>
      </c>
      <c r="O194" s="13">
        <f>Q193*Solution!$C$22</f>
        <v>26036.181771292115</v>
      </c>
      <c r="P194" s="6">
        <f t="shared" si="28"/>
        <v>618.83671944401976</v>
      </c>
      <c r="Q194" s="6">
        <f t="shared" si="38"/>
        <v>1328464.1070553418</v>
      </c>
      <c r="R194" s="4">
        <f t="shared" si="29"/>
        <v>191</v>
      </c>
      <c r="S194" s="16"/>
      <c r="T194" s="4">
        <f t="shared" si="32"/>
        <v>370</v>
      </c>
      <c r="U194" s="13">
        <f>W193*Solution!$C$22</f>
        <v>83745.695884561894</v>
      </c>
      <c r="V194" s="6">
        <f>Solution!$C$10</f>
        <v>2000</v>
      </c>
      <c r="W194" s="6">
        <f t="shared" si="39"/>
        <v>4273030.4901126567</v>
      </c>
      <c r="X194" s="4"/>
    </row>
    <row r="195" spans="1:24" x14ac:dyDescent="0.25">
      <c r="A195" s="4">
        <v>192</v>
      </c>
      <c r="B195" s="6">
        <f t="shared" si="33"/>
        <v>1381.1632805559802</v>
      </c>
      <c r="C195" s="6">
        <f t="shared" si="34"/>
        <v>-38.46034377104661</v>
      </c>
      <c r="D195" s="6">
        <f t="shared" si="35"/>
        <v>1419.6236243270268</v>
      </c>
      <c r="E195" s="6">
        <f>-FV(Solution!$C$7/12,1,-B195,E194)</f>
        <v>-16803.76113275766</v>
      </c>
      <c r="F195" s="16"/>
      <c r="G195" s="4">
        <v>192</v>
      </c>
      <c r="H195" s="6">
        <f t="shared" si="27"/>
        <v>2000</v>
      </c>
      <c r="I195" s="6">
        <f t="shared" si="36"/>
        <v>-416.61844459403073</v>
      </c>
      <c r="J195" s="6">
        <f t="shared" si="37"/>
        <v>2416.6184445940307</v>
      </c>
      <c r="K195" s="6">
        <f>-FV(Solution!$C$7/12,1,-H195,K194)</f>
        <v>-169063.9962822161</v>
      </c>
      <c r="L195" s="21" t="b">
        <f>IF(I195&gt;=0,SUM($I$4:I195))</f>
        <v>0</v>
      </c>
      <c r="M195" s="35">
        <f t="shared" si="30"/>
        <v>192</v>
      </c>
      <c r="N195" s="4">
        <f t="shared" si="31"/>
        <v>192</v>
      </c>
      <c r="O195" s="13">
        <f>Q194*Solution!$C$22</f>
        <v>26569.282141106836</v>
      </c>
      <c r="P195" s="6">
        <f t="shared" si="28"/>
        <v>618.83671944401976</v>
      </c>
      <c r="Q195" s="6">
        <f t="shared" si="38"/>
        <v>1355652.2259158927</v>
      </c>
      <c r="R195" s="4">
        <f t="shared" si="29"/>
        <v>192</v>
      </c>
      <c r="S195" s="16"/>
      <c r="T195" s="4">
        <f t="shared" si="32"/>
        <v>371</v>
      </c>
      <c r="U195" s="13">
        <f>W194*Solution!$C$22</f>
        <v>85460.609802253137</v>
      </c>
      <c r="V195" s="6">
        <f>Solution!$C$10</f>
        <v>2000</v>
      </c>
      <c r="W195" s="6">
        <f t="shared" si="39"/>
        <v>4360491.0999149103</v>
      </c>
      <c r="X195" s="4"/>
    </row>
    <row r="196" spans="1:24" x14ac:dyDescent="0.25">
      <c r="A196" s="4">
        <v>193</v>
      </c>
      <c r="B196" s="6">
        <f t="shared" si="33"/>
        <v>1381.1632805559802</v>
      </c>
      <c r="C196" s="6">
        <f t="shared" si="34"/>
        <v>-42.009402831861735</v>
      </c>
      <c r="D196" s="6">
        <f t="shared" si="35"/>
        <v>1423.172683387842</v>
      </c>
      <c r="E196" s="6">
        <f>-FV(Solution!$C$7/12,1,-B196,E195)</f>
        <v>-18226.933816145502</v>
      </c>
      <c r="F196" s="16"/>
      <c r="G196" s="4">
        <v>193</v>
      </c>
      <c r="H196" s="6">
        <f t="shared" ref="H196:H259" si="40">$R$1</f>
        <v>2000</v>
      </c>
      <c r="I196" s="6">
        <f t="shared" si="36"/>
        <v>-422.65999070549151</v>
      </c>
      <c r="J196" s="6">
        <f t="shared" si="37"/>
        <v>2422.6599907054915</v>
      </c>
      <c r="K196" s="6">
        <f>-FV(Solution!$C$7/12,1,-H196,K195)</f>
        <v>-171486.65627292159</v>
      </c>
      <c r="L196" s="21" t="b">
        <f>IF(I196&gt;=0,SUM($I$4:I196))</f>
        <v>0</v>
      </c>
      <c r="M196" s="35">
        <f t="shared" si="30"/>
        <v>193</v>
      </c>
      <c r="N196" s="4">
        <f t="shared" si="31"/>
        <v>193</v>
      </c>
      <c r="O196" s="13">
        <f>Q195*Solution!$C$22</f>
        <v>27113.044518317856</v>
      </c>
      <c r="P196" s="6">
        <f t="shared" ref="P196:P259" si="41">$O$2</f>
        <v>618.83671944401976</v>
      </c>
      <c r="Q196" s="6">
        <f t="shared" si="38"/>
        <v>1383384.1071536546</v>
      </c>
      <c r="R196" s="4">
        <f t="shared" ref="R196:R259" si="42">N196</f>
        <v>193</v>
      </c>
      <c r="S196" s="16"/>
      <c r="T196" s="4">
        <f t="shared" si="32"/>
        <v>372</v>
      </c>
      <c r="U196" s="13">
        <f>W195*Solution!$C$22</f>
        <v>87209.821998298212</v>
      </c>
      <c r="V196" s="6">
        <f>Solution!$C$10</f>
        <v>2000</v>
      </c>
      <c r="W196" s="6">
        <f t="shared" si="39"/>
        <v>4449700.9219132084</v>
      </c>
      <c r="X196" s="4"/>
    </row>
    <row r="197" spans="1:24" x14ac:dyDescent="0.25">
      <c r="A197" s="4">
        <v>194</v>
      </c>
      <c r="B197" s="6">
        <f t="shared" si="33"/>
        <v>1381.1632805559802</v>
      </c>
      <c r="C197" s="6">
        <f t="shared" si="34"/>
        <v>-45.567334540332013</v>
      </c>
      <c r="D197" s="6">
        <f t="shared" si="35"/>
        <v>1426.7306150963122</v>
      </c>
      <c r="E197" s="6">
        <f>-FV(Solution!$C$7/12,1,-B197,E196)</f>
        <v>-19653.664431241814</v>
      </c>
      <c r="F197" s="16"/>
      <c r="G197" s="4">
        <v>194</v>
      </c>
      <c r="H197" s="6">
        <f t="shared" si="40"/>
        <v>2000</v>
      </c>
      <c r="I197" s="6">
        <f t="shared" si="36"/>
        <v>-428.71664068227983</v>
      </c>
      <c r="J197" s="6">
        <f t="shared" si="37"/>
        <v>2428.7166406822798</v>
      </c>
      <c r="K197" s="6">
        <f>-FV(Solution!$C$7/12,1,-H197,K196)</f>
        <v>-173915.37291360387</v>
      </c>
      <c r="L197" s="21" t="b">
        <f>IF(I197&gt;=0,SUM($I$4:I197))</f>
        <v>0</v>
      </c>
      <c r="M197" s="35">
        <f t="shared" ref="M197:M260" si="43">IF(K197&lt;=$M$3,INT(G197))</f>
        <v>194</v>
      </c>
      <c r="N197" s="4">
        <f t="shared" ref="N197:N260" si="44">N196+1</f>
        <v>194</v>
      </c>
      <c r="O197" s="13">
        <f>Q196*Solution!$C$22</f>
        <v>27667.682143073092</v>
      </c>
      <c r="P197" s="6">
        <f t="shared" si="41"/>
        <v>618.83671944401976</v>
      </c>
      <c r="Q197" s="6">
        <f t="shared" si="38"/>
        <v>1411670.6260161716</v>
      </c>
      <c r="R197" s="4">
        <f t="shared" si="42"/>
        <v>194</v>
      </c>
      <c r="S197" s="16"/>
      <c r="T197" s="4">
        <f t="shared" ref="T197:T260" si="45">T196+1</f>
        <v>373</v>
      </c>
      <c r="U197" s="13">
        <f>W196*Solution!$C$22</f>
        <v>88994.018438264175</v>
      </c>
      <c r="V197" s="6">
        <f>Solution!$C$10</f>
        <v>2000</v>
      </c>
      <c r="W197" s="6">
        <f t="shared" si="39"/>
        <v>4540694.9403514722</v>
      </c>
      <c r="X197" s="4"/>
    </row>
    <row r="198" spans="1:24" x14ac:dyDescent="0.25">
      <c r="A198" s="4">
        <v>195</v>
      </c>
      <c r="B198" s="6">
        <f t="shared" ref="B198:B261" si="46">$B$4</f>
        <v>1381.1632805559802</v>
      </c>
      <c r="C198" s="6">
        <f t="shared" ref="C198:C261" si="47">B198-D198</f>
        <v>-49.134161078070974</v>
      </c>
      <c r="D198" s="6">
        <f t="shared" ref="D198:D261" si="48">E197-E198</f>
        <v>1430.2974416340512</v>
      </c>
      <c r="E198" s="6">
        <f>-FV(Solution!$C$7/12,1,-B198,E197)</f>
        <v>-21083.961872875865</v>
      </c>
      <c r="F198" s="16"/>
      <c r="G198" s="4">
        <v>195</v>
      </c>
      <c r="H198" s="6">
        <f t="shared" si="40"/>
        <v>2000</v>
      </c>
      <c r="I198" s="6">
        <f t="shared" ref="I198:I261" si="49">H198-J198</f>
        <v>-434.78843228396727</v>
      </c>
      <c r="J198" s="6">
        <f t="shared" ref="J198:J261" si="50">K197-K198</f>
        <v>2434.7884322839673</v>
      </c>
      <c r="K198" s="6">
        <f>-FV(Solution!$C$7/12,1,-H198,K197)</f>
        <v>-176350.16134588784</v>
      </c>
      <c r="L198" s="21" t="b">
        <f>IF(I198&gt;=0,SUM($I$4:I198))</f>
        <v>0</v>
      </c>
      <c r="M198" s="35">
        <f t="shared" si="43"/>
        <v>195</v>
      </c>
      <c r="N198" s="4">
        <f t="shared" si="44"/>
        <v>195</v>
      </c>
      <c r="O198" s="13">
        <f>Q197*Solution!$C$22</f>
        <v>28233.412520323433</v>
      </c>
      <c r="P198" s="6">
        <f t="shared" si="41"/>
        <v>618.83671944401976</v>
      </c>
      <c r="Q198" s="6">
        <f t="shared" ref="Q198:Q261" si="51">Q197+O198+P198</f>
        <v>1440522.8752559391</v>
      </c>
      <c r="R198" s="4">
        <f t="shared" si="42"/>
        <v>195</v>
      </c>
      <c r="S198" s="16"/>
      <c r="T198" s="4">
        <f t="shared" si="45"/>
        <v>374</v>
      </c>
      <c r="U198" s="13">
        <f>W197*Solution!$C$22</f>
        <v>90813.898807029444</v>
      </c>
      <c r="V198" s="6">
        <f>Solution!$C$10</f>
        <v>2000</v>
      </c>
      <c r="W198" s="6">
        <f t="shared" si="39"/>
        <v>4633508.8391585015</v>
      </c>
      <c r="X198" s="4"/>
    </row>
    <row r="199" spans="1:24" x14ac:dyDescent="0.25">
      <c r="A199" s="4">
        <v>196</v>
      </c>
      <c r="B199" s="6">
        <f t="shared" si="46"/>
        <v>1381.1632805559802</v>
      </c>
      <c r="C199" s="6">
        <f t="shared" si="47"/>
        <v>-52.709904682158594</v>
      </c>
      <c r="D199" s="6">
        <f t="shared" si="48"/>
        <v>1433.8731852381388</v>
      </c>
      <c r="E199" s="6">
        <f>-FV(Solution!$C$7/12,1,-B199,E198)</f>
        <v>-22517.835058114004</v>
      </c>
      <c r="F199" s="16"/>
      <c r="G199" s="4">
        <v>196</v>
      </c>
      <c r="H199" s="6">
        <f t="shared" si="40"/>
        <v>2000</v>
      </c>
      <c r="I199" s="6">
        <f t="shared" si="49"/>
        <v>-440.87540336468373</v>
      </c>
      <c r="J199" s="6">
        <f t="shared" si="50"/>
        <v>2440.8754033646837</v>
      </c>
      <c r="K199" s="6">
        <f>-FV(Solution!$C$7/12,1,-H199,K198)</f>
        <v>-178791.03674925253</v>
      </c>
      <c r="L199" s="21" t="b">
        <f>IF(I199&gt;=0,SUM($I$4:I199))</f>
        <v>0</v>
      </c>
      <c r="M199" s="35">
        <f t="shared" si="43"/>
        <v>196</v>
      </c>
      <c r="N199" s="4">
        <f t="shared" si="44"/>
        <v>196</v>
      </c>
      <c r="O199" s="13">
        <f>Q198*Solution!$C$22</f>
        <v>28810.457505118782</v>
      </c>
      <c r="P199" s="6">
        <f t="shared" si="41"/>
        <v>618.83671944401976</v>
      </c>
      <c r="Q199" s="6">
        <f t="shared" si="51"/>
        <v>1469952.1694805019</v>
      </c>
      <c r="R199" s="4">
        <f t="shared" si="42"/>
        <v>196</v>
      </c>
      <c r="S199" s="16"/>
      <c r="T199" s="4">
        <f t="shared" si="45"/>
        <v>375</v>
      </c>
      <c r="U199" s="13">
        <f>W198*Solution!$C$22</f>
        <v>92670.176783170027</v>
      </c>
      <c r="V199" s="6">
        <f>Solution!$C$10</f>
        <v>2000</v>
      </c>
      <c r="W199" s="6">
        <f t="shared" ref="W199:W262" si="52">SUM(W198,U199,V199)</f>
        <v>4728179.0159416711</v>
      </c>
      <c r="X199" s="4"/>
    </row>
    <row r="200" spans="1:24" x14ac:dyDescent="0.25">
      <c r="A200" s="4">
        <v>197</v>
      </c>
      <c r="B200" s="6">
        <f t="shared" si="46"/>
        <v>1381.1632805559802</v>
      </c>
      <c r="C200" s="6">
        <f t="shared" si="47"/>
        <v>-56.29458764525225</v>
      </c>
      <c r="D200" s="6">
        <f t="shared" si="48"/>
        <v>1437.4578682012325</v>
      </c>
      <c r="E200" s="6">
        <f>-FV(Solution!$C$7/12,1,-B200,E199)</f>
        <v>-23955.292926315236</v>
      </c>
      <c r="F200" s="16"/>
      <c r="G200" s="4">
        <v>197</v>
      </c>
      <c r="H200" s="6">
        <f t="shared" si="40"/>
        <v>2000</v>
      </c>
      <c r="I200" s="6">
        <f t="shared" si="49"/>
        <v>-446.97759187308839</v>
      </c>
      <c r="J200" s="6">
        <f t="shared" si="50"/>
        <v>2446.9775918730884</v>
      </c>
      <c r="K200" s="6">
        <f>-FV(Solution!$C$7/12,1,-H200,K199)</f>
        <v>-181238.01434112561</v>
      </c>
      <c r="L200" s="21" t="b">
        <f>IF(I200&gt;=0,SUM($I$4:I200))</f>
        <v>0</v>
      </c>
      <c r="M200" s="35">
        <f t="shared" si="43"/>
        <v>197</v>
      </c>
      <c r="N200" s="4">
        <f t="shared" si="44"/>
        <v>197</v>
      </c>
      <c r="O200" s="13">
        <f>Q199*Solution!$C$22</f>
        <v>29399.04338961004</v>
      </c>
      <c r="P200" s="6">
        <f t="shared" si="41"/>
        <v>618.83671944401976</v>
      </c>
      <c r="Q200" s="6">
        <f t="shared" si="51"/>
        <v>1499970.0495895559</v>
      </c>
      <c r="R200" s="4">
        <f t="shared" si="42"/>
        <v>197</v>
      </c>
      <c r="S200" s="16"/>
      <c r="T200" s="4">
        <f t="shared" si="45"/>
        <v>376</v>
      </c>
      <c r="U200" s="13">
        <f>W199*Solution!$C$22</f>
        <v>94563.580318833425</v>
      </c>
      <c r="V200" s="6">
        <f>Solution!$C$10</f>
        <v>2000</v>
      </c>
      <c r="W200" s="6">
        <f t="shared" si="52"/>
        <v>4824742.5962605048</v>
      </c>
      <c r="X200" s="4"/>
    </row>
    <row r="201" spans="1:24" x14ac:dyDescent="0.25">
      <c r="A201" s="4">
        <v>198</v>
      </c>
      <c r="B201" s="6">
        <f t="shared" si="46"/>
        <v>1381.1632805559802</v>
      </c>
      <c r="C201" s="6">
        <f t="shared" si="47"/>
        <v>-59.888232315757705</v>
      </c>
      <c r="D201" s="6">
        <f t="shared" si="48"/>
        <v>1441.0515128717379</v>
      </c>
      <c r="E201" s="6">
        <f>-FV(Solution!$C$7/12,1,-B201,E200)</f>
        <v>-25396.344439186974</v>
      </c>
      <c r="F201" s="16"/>
      <c r="G201" s="4">
        <v>198</v>
      </c>
      <c r="H201" s="6">
        <f t="shared" si="40"/>
        <v>2000</v>
      </c>
      <c r="I201" s="6">
        <f t="shared" si="49"/>
        <v>-453.09503585277707</v>
      </c>
      <c r="J201" s="6">
        <f t="shared" si="50"/>
        <v>2453.0950358527771</v>
      </c>
      <c r="K201" s="6">
        <f>-FV(Solution!$C$7/12,1,-H201,K200)</f>
        <v>-183691.10937697839</v>
      </c>
      <c r="L201" s="21" t="b">
        <f>IF(I201&gt;=0,SUM($I$4:I201))</f>
        <v>0</v>
      </c>
      <c r="M201" s="35">
        <f t="shared" si="43"/>
        <v>198</v>
      </c>
      <c r="N201" s="4">
        <f t="shared" si="44"/>
        <v>198</v>
      </c>
      <c r="O201" s="13">
        <f>Q200*Solution!$C$22</f>
        <v>29999.400991791121</v>
      </c>
      <c r="P201" s="6">
        <f t="shared" si="41"/>
        <v>618.83671944401976</v>
      </c>
      <c r="Q201" s="6">
        <f t="shared" si="51"/>
        <v>1530588.2873007911</v>
      </c>
      <c r="R201" s="4">
        <f t="shared" si="42"/>
        <v>198</v>
      </c>
      <c r="S201" s="16"/>
      <c r="T201" s="4">
        <f t="shared" si="45"/>
        <v>377</v>
      </c>
      <c r="U201" s="13">
        <f>W200*Solution!$C$22</f>
        <v>96494.851925210096</v>
      </c>
      <c r="V201" s="6">
        <f>Solution!$C$10</f>
        <v>2000</v>
      </c>
      <c r="W201" s="6">
        <f t="shared" si="52"/>
        <v>4923237.4481857149</v>
      </c>
      <c r="X201" s="4"/>
    </row>
    <row r="202" spans="1:24" x14ac:dyDescent="0.25">
      <c r="A202" s="4">
        <v>199</v>
      </c>
      <c r="B202" s="6">
        <f t="shared" si="46"/>
        <v>1381.1632805559802</v>
      </c>
      <c r="C202" s="6">
        <f t="shared" si="47"/>
        <v>-63.490861097934612</v>
      </c>
      <c r="D202" s="6">
        <f t="shared" si="48"/>
        <v>1444.6541416539148</v>
      </c>
      <c r="E202" s="6">
        <f>-FV(Solution!$C$7/12,1,-B202,E201)</f>
        <v>-26840.998580840889</v>
      </c>
      <c r="F202" s="16"/>
      <c r="G202" s="4">
        <v>199</v>
      </c>
      <c r="H202" s="6">
        <f t="shared" si="40"/>
        <v>2000</v>
      </c>
      <c r="I202" s="6">
        <f t="shared" si="49"/>
        <v>-459.22777344239876</v>
      </c>
      <c r="J202" s="6">
        <f t="shared" si="50"/>
        <v>2459.2277734423988</v>
      </c>
      <c r="K202" s="6">
        <f>-FV(Solution!$C$7/12,1,-H202,K201)</f>
        <v>-186150.33715042079</v>
      </c>
      <c r="L202" s="21" t="b">
        <f>IF(I202&gt;=0,SUM($I$4:I202))</f>
        <v>0</v>
      </c>
      <c r="M202" s="35">
        <f t="shared" si="43"/>
        <v>199</v>
      </c>
      <c r="N202" s="4">
        <f t="shared" si="44"/>
        <v>199</v>
      </c>
      <c r="O202" s="13">
        <f>Q201*Solution!$C$22</f>
        <v>30611.765746015823</v>
      </c>
      <c r="P202" s="6">
        <f t="shared" si="41"/>
        <v>618.83671944401976</v>
      </c>
      <c r="Q202" s="6">
        <f t="shared" si="51"/>
        <v>1561818.889766251</v>
      </c>
      <c r="R202" s="4">
        <f t="shared" si="42"/>
        <v>199</v>
      </c>
      <c r="S202" s="16"/>
      <c r="T202" s="4">
        <f t="shared" si="45"/>
        <v>378</v>
      </c>
      <c r="U202" s="13">
        <f>W201*Solution!$C$22</f>
        <v>98464.748963714301</v>
      </c>
      <c r="V202" s="6">
        <f>Solution!$C$10</f>
        <v>2000</v>
      </c>
      <c r="W202" s="6">
        <f t="shared" si="52"/>
        <v>5023702.1971494295</v>
      </c>
      <c r="X202" s="4"/>
    </row>
    <row r="203" spans="1:24" x14ac:dyDescent="0.25">
      <c r="A203" s="4">
        <v>200</v>
      </c>
      <c r="B203" s="6">
        <f t="shared" si="46"/>
        <v>1381.1632805559802</v>
      </c>
      <c r="C203" s="6">
        <f t="shared" si="47"/>
        <v>-67.102496452071136</v>
      </c>
      <c r="D203" s="6">
        <f t="shared" si="48"/>
        <v>1448.2657770080514</v>
      </c>
      <c r="E203" s="6">
        <f>-FV(Solution!$C$7/12,1,-B203,E202)</f>
        <v>-28289.264357848941</v>
      </c>
      <c r="F203" s="16"/>
      <c r="G203" s="4">
        <v>200</v>
      </c>
      <c r="H203" s="6">
        <f t="shared" si="40"/>
        <v>2000</v>
      </c>
      <c r="I203" s="6">
        <f t="shared" si="49"/>
        <v>-465.37584287600475</v>
      </c>
      <c r="J203" s="6">
        <f t="shared" si="50"/>
        <v>2465.3758428760048</v>
      </c>
      <c r="K203" s="6">
        <f>-FV(Solution!$C$7/12,1,-H203,K202)</f>
        <v>-188615.71299329679</v>
      </c>
      <c r="L203" s="21" t="b">
        <f>IF(I203&gt;=0,SUM($I$4:I203))</f>
        <v>0</v>
      </c>
      <c r="M203" s="35">
        <f t="shared" si="43"/>
        <v>200</v>
      </c>
      <c r="N203" s="4">
        <f t="shared" si="44"/>
        <v>200</v>
      </c>
      <c r="O203" s="13">
        <f>Q202*Solution!$C$22</f>
        <v>31236.377795325021</v>
      </c>
      <c r="P203" s="6">
        <f t="shared" si="41"/>
        <v>618.83671944401976</v>
      </c>
      <c r="Q203" s="6">
        <f t="shared" si="51"/>
        <v>1593674.1042810201</v>
      </c>
      <c r="R203" s="4">
        <f t="shared" si="42"/>
        <v>200</v>
      </c>
      <c r="S203" s="16"/>
      <c r="T203" s="4">
        <f t="shared" si="45"/>
        <v>379</v>
      </c>
      <c r="U203" s="13">
        <f>W202*Solution!$C$22</f>
        <v>100474.04394298859</v>
      </c>
      <c r="V203" s="6">
        <f>Solution!$C$10</f>
        <v>2000</v>
      </c>
      <c r="W203" s="6">
        <f t="shared" si="52"/>
        <v>5126176.2410924183</v>
      </c>
      <c r="X203" s="4"/>
    </row>
    <row r="204" spans="1:24" x14ac:dyDescent="0.25">
      <c r="A204" s="4">
        <v>201</v>
      </c>
      <c r="B204" s="6">
        <f t="shared" si="46"/>
        <v>1381.1632805559802</v>
      </c>
      <c r="C204" s="6">
        <f t="shared" si="47"/>
        <v>-70.723160894589455</v>
      </c>
      <c r="D204" s="6">
        <f t="shared" si="48"/>
        <v>1451.8864414505697</v>
      </c>
      <c r="E204" s="6">
        <f>-FV(Solution!$C$7/12,1,-B204,E203)</f>
        <v>-29741.15079929951</v>
      </c>
      <c r="F204" s="16"/>
      <c r="G204" s="4">
        <v>201</v>
      </c>
      <c r="H204" s="6">
        <f t="shared" si="40"/>
        <v>2000</v>
      </c>
      <c r="I204" s="6">
        <f t="shared" si="49"/>
        <v>-471.53928248319426</v>
      </c>
      <c r="J204" s="6">
        <f t="shared" si="50"/>
        <v>2471.5392824831943</v>
      </c>
      <c r="K204" s="6">
        <f>-FV(Solution!$C$7/12,1,-H204,K203)</f>
        <v>-191087.25227577999</v>
      </c>
      <c r="L204" s="21" t="b">
        <f>IF(I204&gt;=0,SUM($I$4:I204))</f>
        <v>0</v>
      </c>
      <c r="M204" s="35">
        <f t="shared" si="43"/>
        <v>201</v>
      </c>
      <c r="N204" s="4">
        <f t="shared" si="44"/>
        <v>201</v>
      </c>
      <c r="O204" s="13">
        <f>Q203*Solution!$C$22</f>
        <v>31873.482085620402</v>
      </c>
      <c r="P204" s="6">
        <f t="shared" si="41"/>
        <v>618.83671944401976</v>
      </c>
      <c r="Q204" s="6">
        <f t="shared" si="51"/>
        <v>1626166.4230860844</v>
      </c>
      <c r="R204" s="4">
        <f t="shared" si="42"/>
        <v>201</v>
      </c>
      <c r="S204" s="16"/>
      <c r="T204" s="4">
        <f t="shared" si="45"/>
        <v>380</v>
      </c>
      <c r="U204" s="13">
        <f>W203*Solution!$C$22</f>
        <v>102523.52482184838</v>
      </c>
      <c r="V204" s="6">
        <f>Solution!$C$10</f>
        <v>2000</v>
      </c>
      <c r="W204" s="6">
        <f t="shared" si="52"/>
        <v>5230699.7659142669</v>
      </c>
      <c r="X204" s="4"/>
    </row>
    <row r="205" spans="1:24" x14ac:dyDescent="0.25">
      <c r="A205" s="4">
        <v>202</v>
      </c>
      <c r="B205" s="6">
        <f t="shared" si="46"/>
        <v>1381.1632805559802</v>
      </c>
      <c r="C205" s="6">
        <f t="shared" si="47"/>
        <v>-74.352876998216743</v>
      </c>
      <c r="D205" s="6">
        <f t="shared" si="48"/>
        <v>1455.516157554197</v>
      </c>
      <c r="E205" s="6">
        <f>-FV(Solution!$C$7/12,1,-B205,E204)</f>
        <v>-31196.666956853707</v>
      </c>
      <c r="F205" s="16"/>
      <c r="G205" s="4">
        <v>202</v>
      </c>
      <c r="H205" s="6">
        <f t="shared" si="40"/>
        <v>2000</v>
      </c>
      <c r="I205" s="6">
        <f t="shared" si="49"/>
        <v>-477.71813068940537</v>
      </c>
      <c r="J205" s="6">
        <f t="shared" si="50"/>
        <v>2477.7181306894054</v>
      </c>
      <c r="K205" s="6">
        <f>-FV(Solution!$C$7/12,1,-H205,K204)</f>
        <v>-193564.97040646939</v>
      </c>
      <c r="L205" s="21" t="b">
        <f>IF(I205&gt;=0,SUM($I$4:I205))</f>
        <v>0</v>
      </c>
      <c r="M205" s="35">
        <f t="shared" si="43"/>
        <v>202</v>
      </c>
      <c r="N205" s="4">
        <f t="shared" si="44"/>
        <v>202</v>
      </c>
      <c r="O205" s="13">
        <f>Q204*Solution!$C$22</f>
        <v>32523.328461721689</v>
      </c>
      <c r="P205" s="6">
        <f t="shared" si="41"/>
        <v>618.83671944401976</v>
      </c>
      <c r="Q205" s="6">
        <f t="shared" si="51"/>
        <v>1659308.5882672502</v>
      </c>
      <c r="R205" s="4">
        <f t="shared" si="42"/>
        <v>202</v>
      </c>
      <c r="S205" s="16"/>
      <c r="T205" s="4">
        <f t="shared" si="45"/>
        <v>381</v>
      </c>
      <c r="U205" s="13">
        <f>W204*Solution!$C$22</f>
        <v>104613.99531828534</v>
      </c>
      <c r="V205" s="6">
        <f>Solution!$C$10</f>
        <v>2000</v>
      </c>
      <c r="W205" s="6">
        <f t="shared" si="52"/>
        <v>5337313.7612325521</v>
      </c>
      <c r="X205" s="4"/>
    </row>
    <row r="206" spans="1:24" x14ac:dyDescent="0.25">
      <c r="A206" s="4">
        <v>203</v>
      </c>
      <c r="B206" s="6">
        <f t="shared" si="46"/>
        <v>1381.1632805559802</v>
      </c>
      <c r="C206" s="6">
        <f t="shared" si="47"/>
        <v>-77.99166739210159</v>
      </c>
      <c r="D206" s="6">
        <f t="shared" si="48"/>
        <v>1459.1549479480818</v>
      </c>
      <c r="E206" s="6">
        <f>-FV(Solution!$C$7/12,1,-B206,E205)</f>
        <v>-32655.821904801789</v>
      </c>
      <c r="F206" s="16"/>
      <c r="G206" s="4">
        <v>203</v>
      </c>
      <c r="H206" s="6">
        <f t="shared" si="40"/>
        <v>2000</v>
      </c>
      <c r="I206" s="6">
        <f t="shared" si="49"/>
        <v>-483.91242601614795</v>
      </c>
      <c r="J206" s="6">
        <f t="shared" si="50"/>
        <v>2483.9124260161479</v>
      </c>
      <c r="K206" s="6">
        <f>-FV(Solution!$C$7/12,1,-H206,K205)</f>
        <v>-196048.88283248554</v>
      </c>
      <c r="L206" s="21" t="b">
        <f>IF(I206&gt;=0,SUM($I$4:I206))</f>
        <v>0</v>
      </c>
      <c r="M206" s="35">
        <f t="shared" si="43"/>
        <v>203</v>
      </c>
      <c r="N206" s="4">
        <f t="shared" si="44"/>
        <v>203</v>
      </c>
      <c r="O206" s="13">
        <f>Q205*Solution!$C$22</f>
        <v>33186.171765345003</v>
      </c>
      <c r="P206" s="6">
        <f t="shared" si="41"/>
        <v>618.83671944401976</v>
      </c>
      <c r="Q206" s="6">
        <f t="shared" si="51"/>
        <v>1693113.5967520392</v>
      </c>
      <c r="R206" s="4">
        <f t="shared" si="42"/>
        <v>203</v>
      </c>
      <c r="S206" s="16"/>
      <c r="T206" s="4">
        <f t="shared" si="45"/>
        <v>382</v>
      </c>
      <c r="U206" s="13">
        <f>W205*Solution!$C$22</f>
        <v>106746.27522465105</v>
      </c>
      <c r="V206" s="6">
        <f>Solution!$C$10</f>
        <v>2000</v>
      </c>
      <c r="W206" s="6">
        <f t="shared" si="52"/>
        <v>5446060.0364572033</v>
      </c>
      <c r="X206" s="4"/>
    </row>
    <row r="207" spans="1:24" x14ac:dyDescent="0.25">
      <c r="A207" s="4">
        <v>204</v>
      </c>
      <c r="B207" s="6">
        <f t="shared" si="46"/>
        <v>1381.1632805559802</v>
      </c>
      <c r="C207" s="6">
        <f t="shared" si="47"/>
        <v>-81.63955476197043</v>
      </c>
      <c r="D207" s="6">
        <f t="shared" si="48"/>
        <v>1462.8028353179507</v>
      </c>
      <c r="E207" s="6">
        <f>-FV(Solution!$C$7/12,1,-B207,E206)</f>
        <v>-34118.62474011974</v>
      </c>
      <c r="F207" s="16"/>
      <c r="G207" s="4">
        <v>204</v>
      </c>
      <c r="H207" s="6">
        <f t="shared" si="40"/>
        <v>2000</v>
      </c>
      <c r="I207" s="6">
        <f t="shared" si="49"/>
        <v>-490.1222070811782</v>
      </c>
      <c r="J207" s="6">
        <f t="shared" si="50"/>
        <v>2490.1222070811782</v>
      </c>
      <c r="K207" s="6">
        <f>-FV(Solution!$C$7/12,1,-H207,K206)</f>
        <v>-198539.00503956672</v>
      </c>
      <c r="L207" s="21" t="b">
        <f>IF(I207&gt;=0,SUM($I$4:I207))</f>
        <v>0</v>
      </c>
      <c r="M207" s="35">
        <f t="shared" si="43"/>
        <v>204</v>
      </c>
      <c r="N207" s="4">
        <f t="shared" si="44"/>
        <v>204</v>
      </c>
      <c r="O207" s="13">
        <f>Q206*Solution!$C$22</f>
        <v>33862.271935040786</v>
      </c>
      <c r="P207" s="6">
        <f t="shared" si="41"/>
        <v>618.83671944401976</v>
      </c>
      <c r="Q207" s="6">
        <f t="shared" si="51"/>
        <v>1727594.705406524</v>
      </c>
      <c r="R207" s="4">
        <f t="shared" si="42"/>
        <v>204</v>
      </c>
      <c r="S207" s="16"/>
      <c r="T207" s="4">
        <f t="shared" si="45"/>
        <v>383</v>
      </c>
      <c r="U207" s="13">
        <f>W206*Solution!$C$22</f>
        <v>108921.20072914407</v>
      </c>
      <c r="V207" s="6">
        <f>Solution!$C$10</f>
        <v>2000</v>
      </c>
      <c r="W207" s="6">
        <f t="shared" si="52"/>
        <v>5556981.2371863471</v>
      </c>
      <c r="X207" s="4"/>
    </row>
    <row r="208" spans="1:24" x14ac:dyDescent="0.25">
      <c r="A208" s="4">
        <v>205</v>
      </c>
      <c r="B208" s="6">
        <f t="shared" si="46"/>
        <v>1381.1632805559802</v>
      </c>
      <c r="C208" s="6">
        <f t="shared" si="47"/>
        <v>-85.296561850269427</v>
      </c>
      <c r="D208" s="6">
        <f t="shared" si="48"/>
        <v>1466.4598424062497</v>
      </c>
      <c r="E208" s="6">
        <f>-FV(Solution!$C$7/12,1,-B208,E207)</f>
        <v>-35585.084582525989</v>
      </c>
      <c r="F208" s="16"/>
      <c r="G208" s="4">
        <v>205</v>
      </c>
      <c r="H208" s="6">
        <f t="shared" si="40"/>
        <v>2000</v>
      </c>
      <c r="I208" s="6">
        <f t="shared" si="49"/>
        <v>-496.34751259887707</v>
      </c>
      <c r="J208" s="6">
        <f t="shared" si="50"/>
        <v>2496.3475125988771</v>
      </c>
      <c r="K208" s="6">
        <f>-FV(Solution!$C$7/12,1,-H208,K207)</f>
        <v>-201035.3525521656</v>
      </c>
      <c r="L208" s="21" t="b">
        <f>IF(I208&gt;=0,SUM($I$4:I208))</f>
        <v>0</v>
      </c>
      <c r="M208" s="35">
        <f t="shared" si="43"/>
        <v>205</v>
      </c>
      <c r="N208" s="4">
        <f t="shared" si="44"/>
        <v>205</v>
      </c>
      <c r="O208" s="13">
        <f>Q207*Solution!$C$22</f>
        <v>34551.89410813048</v>
      </c>
      <c r="P208" s="6">
        <f t="shared" si="41"/>
        <v>618.83671944401976</v>
      </c>
      <c r="Q208" s="6">
        <f t="shared" si="51"/>
        <v>1762765.4362340984</v>
      </c>
      <c r="R208" s="4">
        <f t="shared" si="42"/>
        <v>205</v>
      </c>
      <c r="S208" s="16"/>
      <c r="T208" s="4">
        <f t="shared" si="45"/>
        <v>384</v>
      </c>
      <c r="U208" s="13">
        <f>W207*Solution!$C$22</f>
        <v>111139.62474372695</v>
      </c>
      <c r="V208" s="6">
        <f>Solution!$C$10</f>
        <v>2000</v>
      </c>
      <c r="W208" s="6">
        <f t="shared" si="52"/>
        <v>5670120.8619300742</v>
      </c>
      <c r="X208" s="4"/>
    </row>
    <row r="209" spans="1:24" x14ac:dyDescent="0.25">
      <c r="A209" s="4">
        <v>206</v>
      </c>
      <c r="B209" s="6">
        <f t="shared" si="46"/>
        <v>1381.1632805559802</v>
      </c>
      <c r="C209" s="6">
        <f t="shared" si="47"/>
        <v>-88.962711456280886</v>
      </c>
      <c r="D209" s="6">
        <f t="shared" si="48"/>
        <v>1470.1259920122611</v>
      </c>
      <c r="E209" s="6">
        <f>-FV(Solution!$C$7/12,1,-B209,E208)</f>
        <v>-37055.210574538251</v>
      </c>
      <c r="F209" s="16"/>
      <c r="G209" s="4">
        <v>206</v>
      </c>
      <c r="H209" s="6">
        <f t="shared" si="40"/>
        <v>2000</v>
      </c>
      <c r="I209" s="6">
        <f t="shared" si="49"/>
        <v>-502.58838138036663</v>
      </c>
      <c r="J209" s="6">
        <f t="shared" si="50"/>
        <v>2502.5883813803666</v>
      </c>
      <c r="K209" s="6">
        <f>-FV(Solution!$C$7/12,1,-H209,K208)</f>
        <v>-203537.94093354596</v>
      </c>
      <c r="L209" s="21" t="b">
        <f>IF(I209&gt;=0,SUM($I$4:I209))</f>
        <v>0</v>
      </c>
      <c r="M209" s="35">
        <f t="shared" si="43"/>
        <v>206</v>
      </c>
      <c r="N209" s="4">
        <f t="shared" si="44"/>
        <v>206</v>
      </c>
      <c r="O209" s="13">
        <f>Q208*Solution!$C$22</f>
        <v>35255.30872468197</v>
      </c>
      <c r="P209" s="6">
        <f t="shared" si="41"/>
        <v>618.83671944401976</v>
      </c>
      <c r="Q209" s="6">
        <f t="shared" si="51"/>
        <v>1798639.5816782245</v>
      </c>
      <c r="R209" s="4">
        <f t="shared" si="42"/>
        <v>206</v>
      </c>
      <c r="S209" s="16"/>
      <c r="T209" s="4">
        <f t="shared" si="45"/>
        <v>385</v>
      </c>
      <c r="U209" s="13">
        <f>W208*Solution!$C$22</f>
        <v>113402.41723860148</v>
      </c>
      <c r="V209" s="6">
        <f>Solution!$C$10</f>
        <v>2000</v>
      </c>
      <c r="W209" s="6">
        <f t="shared" si="52"/>
        <v>5785523.2791686757</v>
      </c>
      <c r="X209" s="4"/>
    </row>
    <row r="210" spans="1:24" x14ac:dyDescent="0.25">
      <c r="A210" s="4">
        <v>207</v>
      </c>
      <c r="B210" s="6">
        <f t="shared" si="46"/>
        <v>1381.1632805559802</v>
      </c>
      <c r="C210" s="6">
        <f t="shared" si="47"/>
        <v>-92.638026436316068</v>
      </c>
      <c r="D210" s="6">
        <f t="shared" si="48"/>
        <v>1473.8013069922963</v>
      </c>
      <c r="E210" s="6">
        <f>-FV(Solution!$C$7/12,1,-B210,E209)</f>
        <v>-38529.011881530547</v>
      </c>
      <c r="F210" s="16"/>
      <c r="G210" s="4">
        <v>207</v>
      </c>
      <c r="H210" s="6">
        <f t="shared" si="40"/>
        <v>2000</v>
      </c>
      <c r="I210" s="6">
        <f t="shared" si="49"/>
        <v>-508.8448523338302</v>
      </c>
      <c r="J210" s="6">
        <f t="shared" si="50"/>
        <v>2508.8448523338302</v>
      </c>
      <c r="K210" s="6">
        <f>-FV(Solution!$C$7/12,1,-H210,K209)</f>
        <v>-206046.78578587979</v>
      </c>
      <c r="L210" s="21" t="b">
        <f>IF(I210&gt;=0,SUM($I$4:I210))</f>
        <v>0</v>
      </c>
      <c r="M210" s="35">
        <f t="shared" si="43"/>
        <v>207</v>
      </c>
      <c r="N210" s="4">
        <f t="shared" si="44"/>
        <v>207</v>
      </c>
      <c r="O210" s="13">
        <f>Q209*Solution!$C$22</f>
        <v>35972.791633564491</v>
      </c>
      <c r="P210" s="6">
        <f t="shared" si="41"/>
        <v>618.83671944401976</v>
      </c>
      <c r="Q210" s="6">
        <f t="shared" si="51"/>
        <v>1835231.210031233</v>
      </c>
      <c r="R210" s="4">
        <f t="shared" si="42"/>
        <v>207</v>
      </c>
      <c r="S210" s="16"/>
      <c r="T210" s="4">
        <f t="shared" si="45"/>
        <v>386</v>
      </c>
      <c r="U210" s="13">
        <f>W209*Solution!$C$22</f>
        <v>115710.46558337352</v>
      </c>
      <c r="V210" s="6">
        <f>Solution!$C$10</f>
        <v>2000</v>
      </c>
      <c r="W210" s="6">
        <f t="shared" si="52"/>
        <v>5903233.7447520494</v>
      </c>
      <c r="X210" s="4"/>
    </row>
    <row r="211" spans="1:24" x14ac:dyDescent="0.25">
      <c r="A211" s="4">
        <v>208</v>
      </c>
      <c r="B211" s="6">
        <f t="shared" si="46"/>
        <v>1381.1632805559802</v>
      </c>
      <c r="C211" s="6">
        <f t="shared" si="47"/>
        <v>-96.322529703791588</v>
      </c>
      <c r="D211" s="6">
        <f t="shared" si="48"/>
        <v>1477.4858102597718</v>
      </c>
      <c r="E211" s="6">
        <f>-FV(Solution!$C$7/12,1,-B211,E210)</f>
        <v>-40006.497691790319</v>
      </c>
      <c r="F211" s="16"/>
      <c r="G211" s="4">
        <v>208</v>
      </c>
      <c r="H211" s="6">
        <f t="shared" si="40"/>
        <v>2000</v>
      </c>
      <c r="I211" s="6">
        <f t="shared" si="49"/>
        <v>-515.11696446465794</v>
      </c>
      <c r="J211" s="6">
        <f t="shared" si="50"/>
        <v>2515.1169644646579</v>
      </c>
      <c r="K211" s="6">
        <f>-FV(Solution!$C$7/12,1,-H211,K210)</f>
        <v>-208561.90275034445</v>
      </c>
      <c r="L211" s="21" t="b">
        <f>IF(I211&gt;=0,SUM($I$4:I211))</f>
        <v>0</v>
      </c>
      <c r="M211" s="35">
        <f t="shared" si="43"/>
        <v>208</v>
      </c>
      <c r="N211" s="4">
        <f t="shared" si="44"/>
        <v>208</v>
      </c>
      <c r="O211" s="13">
        <f>Q210*Solution!$C$22</f>
        <v>36704.624200624661</v>
      </c>
      <c r="P211" s="6">
        <f t="shared" si="41"/>
        <v>618.83671944401976</v>
      </c>
      <c r="Q211" s="6">
        <f t="shared" si="51"/>
        <v>1872554.6709513017</v>
      </c>
      <c r="R211" s="4">
        <f t="shared" si="42"/>
        <v>208</v>
      </c>
      <c r="S211" s="16"/>
      <c r="T211" s="4">
        <f t="shared" si="45"/>
        <v>387</v>
      </c>
      <c r="U211" s="13">
        <f>W210*Solution!$C$22</f>
        <v>118064.674895041</v>
      </c>
      <c r="V211" s="6">
        <f>Solution!$C$10</f>
        <v>2000</v>
      </c>
      <c r="W211" s="6">
        <f t="shared" si="52"/>
        <v>6023298.4196470901</v>
      </c>
      <c r="X211" s="4"/>
    </row>
    <row r="212" spans="1:24" x14ac:dyDescent="0.25">
      <c r="A212" s="4">
        <v>209</v>
      </c>
      <c r="B212" s="6">
        <f t="shared" si="46"/>
        <v>1381.1632805559802</v>
      </c>
      <c r="C212" s="6">
        <f t="shared" si="47"/>
        <v>-100.01624422944406</v>
      </c>
      <c r="D212" s="6">
        <f t="shared" si="48"/>
        <v>1481.1795247854243</v>
      </c>
      <c r="E212" s="6">
        <f>-FV(Solution!$C$7/12,1,-B212,E211)</f>
        <v>-41487.677216575743</v>
      </c>
      <c r="F212" s="16"/>
      <c r="G212" s="4">
        <v>209</v>
      </c>
      <c r="H212" s="6">
        <f t="shared" si="40"/>
        <v>2000</v>
      </c>
      <c r="I212" s="6">
        <f t="shared" si="49"/>
        <v>-521.40475687582511</v>
      </c>
      <c r="J212" s="6">
        <f t="shared" si="50"/>
        <v>2521.4047568758251</v>
      </c>
      <c r="K212" s="6">
        <f>-FV(Solution!$C$7/12,1,-H212,K211)</f>
        <v>-211083.30750722028</v>
      </c>
      <c r="L212" s="21" t="b">
        <f>IF(I212&gt;=0,SUM($I$4:I212))</f>
        <v>0</v>
      </c>
      <c r="M212" s="35">
        <f t="shared" si="43"/>
        <v>209</v>
      </c>
      <c r="N212" s="4">
        <f t="shared" si="44"/>
        <v>209</v>
      </c>
      <c r="O212" s="13">
        <f>Q211*Solution!$C$22</f>
        <v>37451.093419026038</v>
      </c>
      <c r="P212" s="6">
        <f t="shared" si="41"/>
        <v>618.83671944401976</v>
      </c>
      <c r="Q212" s="6">
        <f t="shared" si="51"/>
        <v>1910624.6010897718</v>
      </c>
      <c r="R212" s="4">
        <f t="shared" si="42"/>
        <v>209</v>
      </c>
      <c r="S212" s="16"/>
      <c r="T212" s="4">
        <f t="shared" si="45"/>
        <v>388</v>
      </c>
      <c r="U212" s="13">
        <f>W211*Solution!$C$22</f>
        <v>120465.96839294181</v>
      </c>
      <c r="V212" s="6">
        <f>Solution!$C$10</f>
        <v>2000</v>
      </c>
      <c r="W212" s="6">
        <f t="shared" si="52"/>
        <v>6145764.3880400322</v>
      </c>
      <c r="X212" s="4"/>
    </row>
    <row r="213" spans="1:24" x14ac:dyDescent="0.25">
      <c r="A213" s="4">
        <v>210</v>
      </c>
      <c r="B213" s="6">
        <f t="shared" si="46"/>
        <v>1381.1632805559802</v>
      </c>
      <c r="C213" s="6">
        <f t="shared" si="47"/>
        <v>-103.71919304140283</v>
      </c>
      <c r="D213" s="6">
        <f t="shared" si="48"/>
        <v>1484.8824735973831</v>
      </c>
      <c r="E213" s="6">
        <f>-FV(Solution!$C$7/12,1,-B213,E212)</f>
        <v>-42972.559690173126</v>
      </c>
      <c r="F213" s="16"/>
      <c r="G213" s="4">
        <v>210</v>
      </c>
      <c r="H213" s="6">
        <f t="shared" si="40"/>
        <v>2000</v>
      </c>
      <c r="I213" s="6">
        <f t="shared" si="49"/>
        <v>-527.70826876800857</v>
      </c>
      <c r="J213" s="6">
        <f t="shared" si="50"/>
        <v>2527.7082687680086</v>
      </c>
      <c r="K213" s="6">
        <f>-FV(Solution!$C$7/12,1,-H213,K212)</f>
        <v>-213611.01577598829</v>
      </c>
      <c r="L213" s="21" t="b">
        <f>IF(I213&gt;=0,SUM($I$4:I213))</f>
        <v>0</v>
      </c>
      <c r="M213" s="35">
        <f t="shared" si="43"/>
        <v>210</v>
      </c>
      <c r="N213" s="4">
        <f t="shared" si="44"/>
        <v>210</v>
      </c>
      <c r="O213" s="13">
        <f>Q212*Solution!$C$22</f>
        <v>38212.492021795435</v>
      </c>
      <c r="P213" s="6">
        <f t="shared" si="41"/>
        <v>618.83671944401976</v>
      </c>
      <c r="Q213" s="6">
        <f t="shared" si="51"/>
        <v>1949455.9298310112</v>
      </c>
      <c r="R213" s="4">
        <f t="shared" si="42"/>
        <v>210</v>
      </c>
      <c r="S213" s="16"/>
      <c r="T213" s="4">
        <f t="shared" si="45"/>
        <v>389</v>
      </c>
      <c r="U213" s="13">
        <f>W212*Solution!$C$22</f>
        <v>122915.28776080065</v>
      </c>
      <c r="V213" s="6">
        <f>Solution!$C$10</f>
        <v>2000</v>
      </c>
      <c r="W213" s="6">
        <f t="shared" si="52"/>
        <v>6270679.6758008329</v>
      </c>
      <c r="X213" s="4"/>
    </row>
    <row r="214" spans="1:24" x14ac:dyDescent="0.25">
      <c r="A214" s="4">
        <v>211</v>
      </c>
      <c r="B214" s="6">
        <f t="shared" si="46"/>
        <v>1381.1632805559802</v>
      </c>
      <c r="C214" s="6">
        <f t="shared" si="47"/>
        <v>-107.43139922540104</v>
      </c>
      <c r="D214" s="6">
        <f t="shared" si="48"/>
        <v>1488.5946797813813</v>
      </c>
      <c r="E214" s="6">
        <f>-FV(Solution!$C$7/12,1,-B214,E213)</f>
        <v>-44461.154369954507</v>
      </c>
      <c r="F214" s="16"/>
      <c r="G214" s="4">
        <v>211</v>
      </c>
      <c r="H214" s="6">
        <f t="shared" si="40"/>
        <v>2000</v>
      </c>
      <c r="I214" s="6">
        <f t="shared" si="49"/>
        <v>-534.02753943993594</v>
      </c>
      <c r="J214" s="6">
        <f t="shared" si="50"/>
        <v>2534.0275394399359</v>
      </c>
      <c r="K214" s="6">
        <f>-FV(Solution!$C$7/12,1,-H214,K213)</f>
        <v>-216145.04331542822</v>
      </c>
      <c r="L214" s="21" t="b">
        <f>IF(I214&gt;=0,SUM($I$4:I214))</f>
        <v>0</v>
      </c>
      <c r="M214" s="35">
        <f t="shared" si="43"/>
        <v>211</v>
      </c>
      <c r="N214" s="4">
        <f t="shared" si="44"/>
        <v>211</v>
      </c>
      <c r="O214" s="13">
        <f>Q213*Solution!$C$22</f>
        <v>38989.118596620225</v>
      </c>
      <c r="P214" s="6">
        <f t="shared" si="41"/>
        <v>618.83671944401976</v>
      </c>
      <c r="Q214" s="6">
        <f t="shared" si="51"/>
        <v>1989063.8851470754</v>
      </c>
      <c r="R214" s="4">
        <f t="shared" si="42"/>
        <v>211</v>
      </c>
      <c r="S214" s="16"/>
      <c r="T214" s="4">
        <f t="shared" si="45"/>
        <v>390</v>
      </c>
      <c r="U214" s="13">
        <f>W213*Solution!$C$22</f>
        <v>125413.59351601666</v>
      </c>
      <c r="V214" s="6">
        <f>Solution!$C$10</f>
        <v>2000</v>
      </c>
      <c r="W214" s="6">
        <f t="shared" si="52"/>
        <v>6398093.2693168493</v>
      </c>
      <c r="X214" s="4"/>
    </row>
    <row r="215" spans="1:24" x14ac:dyDescent="0.25">
      <c r="A215" s="4">
        <v>212</v>
      </c>
      <c r="B215" s="6">
        <f t="shared" si="46"/>
        <v>1381.1632805559802</v>
      </c>
      <c r="C215" s="6">
        <f t="shared" si="47"/>
        <v>-111.15288592485558</v>
      </c>
      <c r="D215" s="6">
        <f t="shared" si="48"/>
        <v>1492.3161664808358</v>
      </c>
      <c r="E215" s="6">
        <f>-FV(Solution!$C$7/12,1,-B215,E214)</f>
        <v>-45953.470536435343</v>
      </c>
      <c r="F215" s="16"/>
      <c r="G215" s="4">
        <v>212</v>
      </c>
      <c r="H215" s="6">
        <f t="shared" si="40"/>
        <v>2000</v>
      </c>
      <c r="I215" s="6">
        <f t="shared" si="49"/>
        <v>-540.36260828853119</v>
      </c>
      <c r="J215" s="6">
        <f t="shared" si="50"/>
        <v>2540.3626082885312</v>
      </c>
      <c r="K215" s="6">
        <f>-FV(Solution!$C$7/12,1,-H215,K214)</f>
        <v>-218685.40592371675</v>
      </c>
      <c r="L215" s="21" t="b">
        <f>IF(I215&gt;=0,SUM($I$4:I215))</f>
        <v>0</v>
      </c>
      <c r="M215" s="35">
        <f t="shared" si="43"/>
        <v>212</v>
      </c>
      <c r="N215" s="4">
        <f t="shared" si="44"/>
        <v>212</v>
      </c>
      <c r="O215" s="13">
        <f>Q214*Solution!$C$22</f>
        <v>39781.277702941508</v>
      </c>
      <c r="P215" s="6">
        <f t="shared" si="41"/>
        <v>618.83671944401976</v>
      </c>
      <c r="Q215" s="6">
        <f t="shared" si="51"/>
        <v>2029463.999569461</v>
      </c>
      <c r="R215" s="4">
        <f t="shared" si="42"/>
        <v>212</v>
      </c>
      <c r="S215" s="16"/>
      <c r="T215" s="4">
        <f t="shared" si="45"/>
        <v>391</v>
      </c>
      <c r="U215" s="13">
        <f>W214*Solution!$C$22</f>
        <v>127961.86538633698</v>
      </c>
      <c r="V215" s="6">
        <f>Solution!$C$10</f>
        <v>2000</v>
      </c>
      <c r="W215" s="6">
        <f t="shared" si="52"/>
        <v>6528055.1347031863</v>
      </c>
      <c r="X215" s="4"/>
    </row>
    <row r="216" spans="1:24" x14ac:dyDescent="0.25">
      <c r="A216" s="4">
        <v>213</v>
      </c>
      <c r="B216" s="6">
        <f t="shared" si="46"/>
        <v>1381.1632805559802</v>
      </c>
      <c r="C216" s="6">
        <f t="shared" si="47"/>
        <v>-114.88367634105634</v>
      </c>
      <c r="D216" s="6">
        <f t="shared" si="48"/>
        <v>1496.0469568970366</v>
      </c>
      <c r="E216" s="6">
        <f>-FV(Solution!$C$7/12,1,-B216,E215)</f>
        <v>-47449.51749333238</v>
      </c>
      <c r="F216" s="16"/>
      <c r="G216" s="4">
        <v>213</v>
      </c>
      <c r="H216" s="6">
        <f t="shared" si="40"/>
        <v>2000</v>
      </c>
      <c r="I216" s="6">
        <f t="shared" si="49"/>
        <v>-546.71351480926387</v>
      </c>
      <c r="J216" s="6">
        <f t="shared" si="50"/>
        <v>2546.7135148092639</v>
      </c>
      <c r="K216" s="6">
        <f>-FV(Solution!$C$7/12,1,-H216,K215)</f>
        <v>-221232.11943852602</v>
      </c>
      <c r="L216" s="21" t="b">
        <f>IF(I216&gt;=0,SUM($I$4:I216))</f>
        <v>0</v>
      </c>
      <c r="M216" s="35">
        <f t="shared" si="43"/>
        <v>213</v>
      </c>
      <c r="N216" s="4">
        <f t="shared" si="44"/>
        <v>213</v>
      </c>
      <c r="O216" s="13">
        <f>Q215*Solution!$C$22</f>
        <v>40589.279991389223</v>
      </c>
      <c r="P216" s="6">
        <f t="shared" si="41"/>
        <v>618.83671944401976</v>
      </c>
      <c r="Q216" s="6">
        <f t="shared" si="51"/>
        <v>2070672.1162802943</v>
      </c>
      <c r="R216" s="4">
        <f t="shared" si="42"/>
        <v>213</v>
      </c>
      <c r="S216" s="16"/>
      <c r="T216" s="4">
        <f t="shared" si="45"/>
        <v>392</v>
      </c>
      <c r="U216" s="13">
        <f>W215*Solution!$C$22</f>
        <v>130561.10269406372</v>
      </c>
      <c r="V216" s="6">
        <f>Solution!$C$10</f>
        <v>2000</v>
      </c>
      <c r="W216" s="6">
        <f t="shared" si="52"/>
        <v>6660616.2373972498</v>
      </c>
      <c r="X216" s="4"/>
    </row>
    <row r="217" spans="1:24" x14ac:dyDescent="0.25">
      <c r="A217" s="4">
        <v>214</v>
      </c>
      <c r="B217" s="6">
        <f t="shared" si="46"/>
        <v>1381.1632805559802</v>
      </c>
      <c r="C217" s="6">
        <f t="shared" si="47"/>
        <v>-118.62379373329713</v>
      </c>
      <c r="D217" s="6">
        <f t="shared" si="48"/>
        <v>1499.7870742892774</v>
      </c>
      <c r="E217" s="6">
        <f>-FV(Solution!$C$7/12,1,-B217,E216)</f>
        <v>-48949.304567621657</v>
      </c>
      <c r="F217" s="16"/>
      <c r="G217" s="4">
        <v>214</v>
      </c>
      <c r="H217" s="6">
        <f t="shared" si="40"/>
        <v>2000</v>
      </c>
      <c r="I217" s="6">
        <f t="shared" si="49"/>
        <v>-553.08029859626549</v>
      </c>
      <c r="J217" s="6">
        <f t="shared" si="50"/>
        <v>2553.0802985962655</v>
      </c>
      <c r="K217" s="6">
        <f>-FV(Solution!$C$7/12,1,-H217,K216)</f>
        <v>-223785.19973712228</v>
      </c>
      <c r="L217" s="21" t="b">
        <f>IF(I217&gt;=0,SUM($I$4:I217))</f>
        <v>0</v>
      </c>
      <c r="M217" s="35">
        <f t="shared" si="43"/>
        <v>214</v>
      </c>
      <c r="N217" s="4">
        <f t="shared" si="44"/>
        <v>214</v>
      </c>
      <c r="O217" s="13">
        <f>Q216*Solution!$C$22</f>
        <v>41413.442325605887</v>
      </c>
      <c r="P217" s="6">
        <f t="shared" si="41"/>
        <v>618.83671944401976</v>
      </c>
      <c r="Q217" s="6">
        <f t="shared" si="51"/>
        <v>2112704.3953253441</v>
      </c>
      <c r="R217" s="4">
        <f t="shared" si="42"/>
        <v>214</v>
      </c>
      <c r="S217" s="16"/>
      <c r="T217" s="4">
        <f t="shared" si="45"/>
        <v>393</v>
      </c>
      <c r="U217" s="13">
        <f>W216*Solution!$C$22</f>
        <v>133212.32474794501</v>
      </c>
      <c r="V217" s="6">
        <f>Solution!$C$10</f>
        <v>2000</v>
      </c>
      <c r="W217" s="6">
        <f t="shared" si="52"/>
        <v>6795828.562145195</v>
      </c>
      <c r="X217" s="4"/>
    </row>
    <row r="218" spans="1:24" x14ac:dyDescent="0.25">
      <c r="A218" s="4">
        <v>215</v>
      </c>
      <c r="B218" s="6">
        <f t="shared" si="46"/>
        <v>1381.1632805559802</v>
      </c>
      <c r="C218" s="6">
        <f t="shared" si="47"/>
        <v>-122.37326141902122</v>
      </c>
      <c r="D218" s="6">
        <f t="shared" si="48"/>
        <v>1503.5365419750015</v>
      </c>
      <c r="E218" s="6">
        <f>-FV(Solution!$C$7/12,1,-B218,E217)</f>
        <v>-50452.841109596658</v>
      </c>
      <c r="F218" s="16"/>
      <c r="G218" s="4">
        <v>215</v>
      </c>
      <c r="H218" s="6">
        <f t="shared" si="40"/>
        <v>2000</v>
      </c>
      <c r="I218" s="6">
        <f t="shared" si="49"/>
        <v>-559.46299934276612</v>
      </c>
      <c r="J218" s="6">
        <f t="shared" si="50"/>
        <v>2559.4629993427661</v>
      </c>
      <c r="K218" s="6">
        <f>-FV(Solution!$C$7/12,1,-H218,K217)</f>
        <v>-226344.66273646505</v>
      </c>
      <c r="L218" s="21" t="b">
        <f>IF(I218&gt;=0,SUM($I$4:I218))</f>
        <v>0</v>
      </c>
      <c r="M218" s="35">
        <f t="shared" si="43"/>
        <v>215</v>
      </c>
      <c r="N218" s="4">
        <f t="shared" si="44"/>
        <v>215</v>
      </c>
      <c r="O218" s="13">
        <f>Q217*Solution!$C$22</f>
        <v>42254.08790650688</v>
      </c>
      <c r="P218" s="6">
        <f t="shared" si="41"/>
        <v>618.83671944401976</v>
      </c>
      <c r="Q218" s="6">
        <f t="shared" si="51"/>
        <v>2155577.3199512949</v>
      </c>
      <c r="R218" s="4">
        <f t="shared" si="42"/>
        <v>215</v>
      </c>
      <c r="S218" s="16"/>
      <c r="T218" s="4">
        <f t="shared" si="45"/>
        <v>394</v>
      </c>
      <c r="U218" s="13">
        <f>W217*Solution!$C$22</f>
        <v>135916.57124290391</v>
      </c>
      <c r="V218" s="6">
        <f>Solution!$C$10</f>
        <v>2000</v>
      </c>
      <c r="W218" s="6">
        <f t="shared" si="52"/>
        <v>6933745.1333880993</v>
      </c>
      <c r="X218" s="4"/>
    </row>
    <row r="219" spans="1:24" x14ac:dyDescent="0.25">
      <c r="A219" s="4">
        <v>216</v>
      </c>
      <c r="B219" s="6">
        <f t="shared" si="46"/>
        <v>1381.1632805559802</v>
      </c>
      <c r="C219" s="6">
        <f t="shared" si="47"/>
        <v>-126.13210277395956</v>
      </c>
      <c r="D219" s="6">
        <f t="shared" si="48"/>
        <v>1507.2953833299398</v>
      </c>
      <c r="E219" s="6">
        <f>-FV(Solution!$C$7/12,1,-B219,E218)</f>
        <v>-51960.136492926598</v>
      </c>
      <c r="F219" s="16"/>
      <c r="G219" s="4">
        <v>216</v>
      </c>
      <c r="H219" s="6">
        <f t="shared" si="40"/>
        <v>2000</v>
      </c>
      <c r="I219" s="6">
        <f t="shared" si="49"/>
        <v>-565.86165684112348</v>
      </c>
      <c r="J219" s="6">
        <f t="shared" si="50"/>
        <v>2565.8616568411235</v>
      </c>
      <c r="K219" s="6">
        <f>-FV(Solution!$C$7/12,1,-H219,K218)</f>
        <v>-228910.52439330617</v>
      </c>
      <c r="L219" s="21" t="b">
        <f>IF(I219&gt;=0,SUM($I$4:I219))</f>
        <v>0</v>
      </c>
      <c r="M219" s="35">
        <f t="shared" si="43"/>
        <v>216</v>
      </c>
      <c r="N219" s="4">
        <f t="shared" si="44"/>
        <v>216</v>
      </c>
      <c r="O219" s="13">
        <f>Q218*Solution!$C$22</f>
        <v>43111.546399025901</v>
      </c>
      <c r="P219" s="6">
        <f t="shared" si="41"/>
        <v>618.83671944401976</v>
      </c>
      <c r="Q219" s="6">
        <f t="shared" si="51"/>
        <v>2199307.7030697647</v>
      </c>
      <c r="R219" s="4">
        <f t="shared" si="42"/>
        <v>216</v>
      </c>
      <c r="S219" s="16"/>
      <c r="T219" s="4">
        <f t="shared" si="45"/>
        <v>395</v>
      </c>
      <c r="U219" s="13">
        <f>W218*Solution!$C$22</f>
        <v>138674.90266776198</v>
      </c>
      <c r="V219" s="6">
        <f>Solution!$C$10</f>
        <v>2000</v>
      </c>
      <c r="W219" s="6">
        <f t="shared" si="52"/>
        <v>7074420.036055861</v>
      </c>
      <c r="X219" s="4"/>
    </row>
    <row r="220" spans="1:24" x14ac:dyDescent="0.25">
      <c r="A220" s="4">
        <v>217</v>
      </c>
      <c r="B220" s="6">
        <f t="shared" si="46"/>
        <v>1381.1632805559802</v>
      </c>
      <c r="C220" s="6">
        <f t="shared" si="47"/>
        <v>-129.90034123228361</v>
      </c>
      <c r="D220" s="6">
        <f t="shared" si="48"/>
        <v>1511.0636217882638</v>
      </c>
      <c r="E220" s="6">
        <f>-FV(Solution!$C$7/12,1,-B220,E219)</f>
        <v>-53471.200114714862</v>
      </c>
      <c r="F220" s="16"/>
      <c r="G220" s="4">
        <v>217</v>
      </c>
      <c r="H220" s="6">
        <f t="shared" si="40"/>
        <v>2000</v>
      </c>
      <c r="I220" s="6">
        <f t="shared" si="49"/>
        <v>-572.27631098323036</v>
      </c>
      <c r="J220" s="6">
        <f t="shared" si="50"/>
        <v>2572.2763109832304</v>
      </c>
      <c r="K220" s="6">
        <f>-FV(Solution!$C$7/12,1,-H220,K219)</f>
        <v>-231482.8007042894</v>
      </c>
      <c r="L220" s="21" t="b">
        <f>IF(I220&gt;=0,SUM($I$4:I220))</f>
        <v>0</v>
      </c>
      <c r="M220" s="35">
        <f t="shared" si="43"/>
        <v>217</v>
      </c>
      <c r="N220" s="4">
        <f t="shared" si="44"/>
        <v>217</v>
      </c>
      <c r="O220" s="13">
        <f>Q219*Solution!$C$22</f>
        <v>43986.154061395297</v>
      </c>
      <c r="P220" s="6">
        <f t="shared" si="41"/>
        <v>618.83671944401976</v>
      </c>
      <c r="Q220" s="6">
        <f t="shared" si="51"/>
        <v>2243912.6938506039</v>
      </c>
      <c r="R220" s="4">
        <f t="shared" si="42"/>
        <v>217</v>
      </c>
      <c r="S220" s="16"/>
      <c r="T220" s="4">
        <f t="shared" si="45"/>
        <v>396</v>
      </c>
      <c r="U220" s="13">
        <f>W219*Solution!$C$22</f>
        <v>141488.40072111721</v>
      </c>
      <c r="V220" s="6">
        <f>Solution!$C$10</f>
        <v>2000</v>
      </c>
      <c r="W220" s="6">
        <f t="shared" si="52"/>
        <v>7217908.436776978</v>
      </c>
      <c r="X220" s="4"/>
    </row>
    <row r="221" spans="1:24" x14ac:dyDescent="0.25">
      <c r="A221" s="4">
        <v>218</v>
      </c>
      <c r="B221" s="6">
        <f t="shared" si="46"/>
        <v>1381.1632805559802</v>
      </c>
      <c r="C221" s="6">
        <f t="shared" si="47"/>
        <v>-133.67800028675083</v>
      </c>
      <c r="D221" s="6">
        <f t="shared" si="48"/>
        <v>1514.8412808427311</v>
      </c>
      <c r="E221" s="6">
        <f>-FV(Solution!$C$7/12,1,-B221,E220)</f>
        <v>-54986.041395557593</v>
      </c>
      <c r="F221" s="16"/>
      <c r="G221" s="4">
        <v>218</v>
      </c>
      <c r="H221" s="6">
        <f t="shared" si="40"/>
        <v>2000</v>
      </c>
      <c r="I221" s="6">
        <f t="shared" si="49"/>
        <v>-578.70700176068931</v>
      </c>
      <c r="J221" s="6">
        <f t="shared" si="50"/>
        <v>2578.7070017606893</v>
      </c>
      <c r="K221" s="6">
        <f>-FV(Solution!$C$7/12,1,-H221,K220)</f>
        <v>-234061.50770605009</v>
      </c>
      <c r="L221" s="21" t="b">
        <f>IF(I221&gt;=0,SUM($I$4:I221))</f>
        <v>0</v>
      </c>
      <c r="M221" s="35">
        <f t="shared" si="43"/>
        <v>218</v>
      </c>
      <c r="N221" s="4">
        <f t="shared" si="44"/>
        <v>218</v>
      </c>
      <c r="O221" s="13">
        <f>Q220*Solution!$C$22</f>
        <v>44878.253877012081</v>
      </c>
      <c r="P221" s="6">
        <f t="shared" si="41"/>
        <v>618.83671944401976</v>
      </c>
      <c r="Q221" s="6">
        <f t="shared" si="51"/>
        <v>2289409.78444706</v>
      </c>
      <c r="R221" s="4">
        <f t="shared" si="42"/>
        <v>218</v>
      </c>
      <c r="S221" s="16"/>
      <c r="T221" s="4">
        <f t="shared" si="45"/>
        <v>397</v>
      </c>
      <c r="U221" s="13">
        <f>W220*Solution!$C$22</f>
        <v>144358.16873553957</v>
      </c>
      <c r="V221" s="6">
        <f>Solution!$C$10</f>
        <v>2000</v>
      </c>
      <c r="W221" s="6">
        <f t="shared" si="52"/>
        <v>7364266.6055125175</v>
      </c>
      <c r="X221" s="4"/>
    </row>
    <row r="222" spans="1:24" x14ac:dyDescent="0.25">
      <c r="A222" s="4">
        <v>219</v>
      </c>
      <c r="B222" s="6">
        <f t="shared" si="46"/>
        <v>1381.1632805559802</v>
      </c>
      <c r="C222" s="6">
        <f t="shared" si="47"/>
        <v>-137.46510348885749</v>
      </c>
      <c r="D222" s="6">
        <f t="shared" si="48"/>
        <v>1518.6283840448377</v>
      </c>
      <c r="E222" s="6">
        <f>-FV(Solution!$C$7/12,1,-B222,E221)</f>
        <v>-56504.669779602431</v>
      </c>
      <c r="F222" s="16"/>
      <c r="G222" s="4">
        <v>219</v>
      </c>
      <c r="H222" s="6">
        <f t="shared" si="40"/>
        <v>2000</v>
      </c>
      <c r="I222" s="6">
        <f t="shared" si="49"/>
        <v>-585.15376926507452</v>
      </c>
      <c r="J222" s="6">
        <f t="shared" si="50"/>
        <v>2585.1537692650745</v>
      </c>
      <c r="K222" s="6">
        <f>-FV(Solution!$C$7/12,1,-H222,K221)</f>
        <v>-236646.66147531517</v>
      </c>
      <c r="L222" s="21" t="b">
        <f>IF(I222&gt;=0,SUM($I$4:I222))</f>
        <v>0</v>
      </c>
      <c r="M222" s="35">
        <f t="shared" si="43"/>
        <v>219</v>
      </c>
      <c r="N222" s="4">
        <f t="shared" si="44"/>
        <v>219</v>
      </c>
      <c r="O222" s="13">
        <f>Q221*Solution!$C$22</f>
        <v>45788.195688941203</v>
      </c>
      <c r="P222" s="6">
        <f t="shared" si="41"/>
        <v>618.83671944401976</v>
      </c>
      <c r="Q222" s="6">
        <f t="shared" si="51"/>
        <v>2335816.816855445</v>
      </c>
      <c r="R222" s="4">
        <f t="shared" si="42"/>
        <v>219</v>
      </c>
      <c r="S222" s="16"/>
      <c r="T222" s="4">
        <f t="shared" si="45"/>
        <v>398</v>
      </c>
      <c r="U222" s="13">
        <f>W221*Solution!$C$22</f>
        <v>147285.33211025034</v>
      </c>
      <c r="V222" s="6">
        <f>Solution!$C$10</f>
        <v>2000</v>
      </c>
      <c r="W222" s="6">
        <f t="shared" si="52"/>
        <v>7513551.9376227679</v>
      </c>
      <c r="X222" s="4"/>
    </row>
    <row r="223" spans="1:24" x14ac:dyDescent="0.25">
      <c r="A223" s="4">
        <v>220</v>
      </c>
      <c r="B223" s="6">
        <f t="shared" si="46"/>
        <v>1381.1632805559802</v>
      </c>
      <c r="C223" s="6">
        <f t="shared" si="47"/>
        <v>-141.26167444896964</v>
      </c>
      <c r="D223" s="6">
        <f t="shared" si="48"/>
        <v>1522.4249550049499</v>
      </c>
      <c r="E223" s="6">
        <f>-FV(Solution!$C$7/12,1,-B223,E222)</f>
        <v>-58027.094734607381</v>
      </c>
      <c r="F223" s="16"/>
      <c r="G223" s="4">
        <v>220</v>
      </c>
      <c r="H223" s="6">
        <f t="shared" si="40"/>
        <v>2000</v>
      </c>
      <c r="I223" s="6">
        <f t="shared" si="49"/>
        <v>-591.61665368825197</v>
      </c>
      <c r="J223" s="6">
        <f t="shared" si="50"/>
        <v>2591.616653688252</v>
      </c>
      <c r="K223" s="6">
        <f>-FV(Solution!$C$7/12,1,-H223,K222)</f>
        <v>-239238.27812900342</v>
      </c>
      <c r="L223" s="21" t="b">
        <f>IF(I223&gt;=0,SUM($I$4:I223))</f>
        <v>0</v>
      </c>
      <c r="M223" s="35">
        <f t="shared" si="43"/>
        <v>220</v>
      </c>
      <c r="N223" s="4">
        <f t="shared" si="44"/>
        <v>220</v>
      </c>
      <c r="O223" s="13">
        <f>Q222*Solution!$C$22</f>
        <v>46716.3363371089</v>
      </c>
      <c r="P223" s="6">
        <f t="shared" si="41"/>
        <v>618.83671944401976</v>
      </c>
      <c r="Q223" s="6">
        <f t="shared" si="51"/>
        <v>2383151.9899119982</v>
      </c>
      <c r="R223" s="4">
        <f t="shared" si="42"/>
        <v>220</v>
      </c>
      <c r="S223" s="16"/>
      <c r="T223" s="4">
        <f t="shared" si="45"/>
        <v>399</v>
      </c>
      <c r="U223" s="13">
        <f>W222*Solution!$C$22</f>
        <v>150271.03875245535</v>
      </c>
      <c r="V223" s="6">
        <f>Solution!$C$10</f>
        <v>2000</v>
      </c>
      <c r="W223" s="6">
        <f t="shared" si="52"/>
        <v>7665822.9763752231</v>
      </c>
      <c r="X223" s="4"/>
    </row>
    <row r="224" spans="1:24" x14ac:dyDescent="0.25">
      <c r="A224" s="4">
        <v>221</v>
      </c>
      <c r="B224" s="6">
        <f t="shared" si="46"/>
        <v>1381.1632805559802</v>
      </c>
      <c r="C224" s="6">
        <f t="shared" si="47"/>
        <v>-145.06773683648316</v>
      </c>
      <c r="D224" s="6">
        <f t="shared" si="48"/>
        <v>1526.2310173924634</v>
      </c>
      <c r="E224" s="6">
        <f>-FV(Solution!$C$7/12,1,-B224,E223)</f>
        <v>-59553.325751999844</v>
      </c>
      <c r="F224" s="16"/>
      <c r="G224" s="4">
        <v>221</v>
      </c>
      <c r="H224" s="6">
        <f t="shared" si="40"/>
        <v>2000</v>
      </c>
      <c r="I224" s="6">
        <f t="shared" si="49"/>
        <v>-598.09569532246678</v>
      </c>
      <c r="J224" s="6">
        <f t="shared" si="50"/>
        <v>2598.0956953224668</v>
      </c>
      <c r="K224" s="6">
        <f>-FV(Solution!$C$7/12,1,-H224,K223)</f>
        <v>-241836.37382432588</v>
      </c>
      <c r="L224" s="21" t="b">
        <f>IF(I224&gt;=0,SUM($I$4:I224))</f>
        <v>0</v>
      </c>
      <c r="M224" s="35">
        <f t="shared" si="43"/>
        <v>221</v>
      </c>
      <c r="N224" s="4">
        <f t="shared" si="44"/>
        <v>221</v>
      </c>
      <c r="O224" s="13">
        <f>Q223*Solution!$C$22</f>
        <v>47663.039798239966</v>
      </c>
      <c r="P224" s="6">
        <f t="shared" si="41"/>
        <v>618.83671944401976</v>
      </c>
      <c r="Q224" s="6">
        <f t="shared" si="51"/>
        <v>2431433.8664296824</v>
      </c>
      <c r="R224" s="4">
        <f t="shared" si="42"/>
        <v>221</v>
      </c>
      <c r="S224" s="16"/>
      <c r="T224" s="4">
        <f t="shared" si="45"/>
        <v>400</v>
      </c>
      <c r="U224" s="13">
        <f>W223*Solution!$C$22</f>
        <v>153316.45952750446</v>
      </c>
      <c r="V224" s="6">
        <f>Solution!$C$10</f>
        <v>2000</v>
      </c>
      <c r="W224" s="6">
        <f t="shared" si="52"/>
        <v>7821139.4359027278</v>
      </c>
      <c r="X224" s="4"/>
    </row>
    <row r="225" spans="1:24" x14ac:dyDescent="0.25">
      <c r="A225" s="4">
        <v>222</v>
      </c>
      <c r="B225" s="6">
        <f t="shared" si="46"/>
        <v>1381.1632805559802</v>
      </c>
      <c r="C225" s="6">
        <f t="shared" si="47"/>
        <v>-148.88331437996203</v>
      </c>
      <c r="D225" s="6">
        <f t="shared" si="48"/>
        <v>1530.0465949359423</v>
      </c>
      <c r="E225" s="6">
        <f>-FV(Solution!$C$7/12,1,-B225,E224)</f>
        <v>-61083.372346935786</v>
      </c>
      <c r="F225" s="16"/>
      <c r="G225" s="4">
        <v>222</v>
      </c>
      <c r="H225" s="6">
        <f t="shared" si="40"/>
        <v>2000</v>
      </c>
      <c r="I225" s="6">
        <f t="shared" si="49"/>
        <v>-604.59093456077971</v>
      </c>
      <c r="J225" s="6">
        <f t="shared" si="50"/>
        <v>2604.5909345607797</v>
      </c>
      <c r="K225" s="6">
        <f>-FV(Solution!$C$7/12,1,-H225,K224)</f>
        <v>-244440.96475888666</v>
      </c>
      <c r="L225" s="21" t="b">
        <f>IF(I225&gt;=0,SUM($I$4:I225))</f>
        <v>0</v>
      </c>
      <c r="M225" s="35">
        <f t="shared" si="43"/>
        <v>222</v>
      </c>
      <c r="N225" s="4">
        <f t="shared" si="44"/>
        <v>222</v>
      </c>
      <c r="O225" s="13">
        <f>Q224*Solution!$C$22</f>
        <v>48628.677328593651</v>
      </c>
      <c r="P225" s="6">
        <f t="shared" si="41"/>
        <v>618.83671944401976</v>
      </c>
      <c r="Q225" s="6">
        <f t="shared" si="51"/>
        <v>2480681.3804777199</v>
      </c>
      <c r="R225" s="4">
        <f t="shared" si="42"/>
        <v>222</v>
      </c>
      <c r="S225" s="16"/>
      <c r="T225" s="4">
        <f t="shared" si="45"/>
        <v>401</v>
      </c>
      <c r="U225" s="13">
        <f>W224*Solution!$C$22</f>
        <v>156422.78871805457</v>
      </c>
      <c r="V225" s="6">
        <f>Solution!$C$10</f>
        <v>2000</v>
      </c>
      <c r="W225" s="6">
        <f t="shared" si="52"/>
        <v>7979562.2246207828</v>
      </c>
      <c r="X225" s="4"/>
    </row>
    <row r="226" spans="1:24" x14ac:dyDescent="0.25">
      <c r="A226" s="4">
        <v>223</v>
      </c>
      <c r="B226" s="6">
        <f t="shared" si="46"/>
        <v>1381.1632805559802</v>
      </c>
      <c r="C226" s="6">
        <f t="shared" si="47"/>
        <v>-152.70843086730565</v>
      </c>
      <c r="D226" s="6">
        <f t="shared" si="48"/>
        <v>1533.8717114232859</v>
      </c>
      <c r="E226" s="6">
        <f>-FV(Solution!$C$7/12,1,-B226,E225)</f>
        <v>-62617.244058359072</v>
      </c>
      <c r="F226" s="16"/>
      <c r="G226" s="4">
        <v>223</v>
      </c>
      <c r="H226" s="6">
        <f t="shared" si="40"/>
        <v>2000</v>
      </c>
      <c r="I226" s="6">
        <f t="shared" si="49"/>
        <v>-611.10241189718363</v>
      </c>
      <c r="J226" s="6">
        <f t="shared" si="50"/>
        <v>2611.1024118971836</v>
      </c>
      <c r="K226" s="6">
        <f>-FV(Solution!$C$7/12,1,-H226,K225)</f>
        <v>-247052.06717078385</v>
      </c>
      <c r="L226" s="21" t="b">
        <f>IF(I226&gt;=0,SUM($I$4:I226))</f>
        <v>0</v>
      </c>
      <c r="M226" s="35">
        <f t="shared" si="43"/>
        <v>223</v>
      </c>
      <c r="N226" s="4">
        <f t="shared" si="44"/>
        <v>223</v>
      </c>
      <c r="O226" s="13">
        <f>Q225*Solution!$C$22</f>
        <v>49613.627609554402</v>
      </c>
      <c r="P226" s="6">
        <f t="shared" si="41"/>
        <v>618.83671944401976</v>
      </c>
      <c r="Q226" s="6">
        <f t="shared" si="51"/>
        <v>2530913.8448067182</v>
      </c>
      <c r="R226" s="4">
        <f t="shared" si="42"/>
        <v>223</v>
      </c>
      <c r="S226" s="16"/>
      <c r="T226" s="4">
        <f t="shared" si="45"/>
        <v>402</v>
      </c>
      <c r="U226" s="13">
        <f>W225*Solution!$C$22</f>
        <v>159591.24449241566</v>
      </c>
      <c r="V226" s="6">
        <f>Solution!$C$10</f>
        <v>2000</v>
      </c>
      <c r="W226" s="6">
        <f t="shared" si="52"/>
        <v>8141153.4691131981</v>
      </c>
      <c r="X226" s="4"/>
    </row>
    <row r="227" spans="1:24" x14ac:dyDescent="0.25">
      <c r="A227" s="4">
        <v>224</v>
      </c>
      <c r="B227" s="6">
        <f t="shared" si="46"/>
        <v>1381.1632805559802</v>
      </c>
      <c r="C227" s="6">
        <f t="shared" si="47"/>
        <v>-156.54311014586528</v>
      </c>
      <c r="D227" s="6">
        <f t="shared" si="48"/>
        <v>1537.7063907018455</v>
      </c>
      <c r="E227" s="6">
        <f>-FV(Solution!$C$7/12,1,-B227,E226)</f>
        <v>-64154.950449060918</v>
      </c>
      <c r="F227" s="16"/>
      <c r="G227" s="4">
        <v>224</v>
      </c>
      <c r="H227" s="6">
        <f t="shared" si="40"/>
        <v>2000</v>
      </c>
      <c r="I227" s="6">
        <f t="shared" si="49"/>
        <v>-617.6301679269236</v>
      </c>
      <c r="J227" s="6">
        <f t="shared" si="50"/>
        <v>2617.6301679269236</v>
      </c>
      <c r="K227" s="6">
        <f>-FV(Solution!$C$7/12,1,-H227,K226)</f>
        <v>-249669.69733871077</v>
      </c>
      <c r="L227" s="21" t="b">
        <f>IF(I227&gt;=0,SUM($I$4:I227))</f>
        <v>0</v>
      </c>
      <c r="M227" s="35">
        <f t="shared" si="43"/>
        <v>224</v>
      </c>
      <c r="N227" s="4">
        <f t="shared" si="44"/>
        <v>224</v>
      </c>
      <c r="O227" s="13">
        <f>Q226*Solution!$C$22</f>
        <v>50618.276896134368</v>
      </c>
      <c r="P227" s="6">
        <f t="shared" si="41"/>
        <v>618.83671944401976</v>
      </c>
      <c r="Q227" s="6">
        <f t="shared" si="51"/>
        <v>2582150.9584222967</v>
      </c>
      <c r="R227" s="4">
        <f t="shared" si="42"/>
        <v>224</v>
      </c>
      <c r="S227" s="16"/>
      <c r="T227" s="4">
        <f t="shared" si="45"/>
        <v>403</v>
      </c>
      <c r="U227" s="13">
        <f>W226*Solution!$C$22</f>
        <v>162823.06938226396</v>
      </c>
      <c r="V227" s="6">
        <f>Solution!$C$10</f>
        <v>2000</v>
      </c>
      <c r="W227" s="6">
        <f t="shared" si="52"/>
        <v>8305976.5384954624</v>
      </c>
      <c r="X227" s="4"/>
    </row>
    <row r="228" spans="1:24" x14ac:dyDescent="0.25">
      <c r="A228" s="4">
        <v>225</v>
      </c>
      <c r="B228" s="6">
        <f t="shared" si="46"/>
        <v>1381.1632805559802</v>
      </c>
      <c r="C228" s="6">
        <f t="shared" si="47"/>
        <v>-160.38737612261866</v>
      </c>
      <c r="D228" s="6">
        <f t="shared" si="48"/>
        <v>1541.5506566785989</v>
      </c>
      <c r="E228" s="6">
        <f>-FV(Solution!$C$7/12,1,-B228,E227)</f>
        <v>-65696.501105739517</v>
      </c>
      <c r="F228" s="16"/>
      <c r="G228" s="4">
        <v>225</v>
      </c>
      <c r="H228" s="6">
        <f t="shared" si="40"/>
        <v>2000</v>
      </c>
      <c r="I228" s="6">
        <f t="shared" si="49"/>
        <v>-624.17424334672978</v>
      </c>
      <c r="J228" s="6">
        <f t="shared" si="50"/>
        <v>2624.1742433467298</v>
      </c>
      <c r="K228" s="6">
        <f>-FV(Solution!$C$7/12,1,-H228,K227)</f>
        <v>-252293.8715820575</v>
      </c>
      <c r="L228" s="21" t="b">
        <f>IF(I228&gt;=0,SUM($I$4:I228))</f>
        <v>0</v>
      </c>
      <c r="M228" s="35">
        <f t="shared" si="43"/>
        <v>225</v>
      </c>
      <c r="N228" s="4">
        <f t="shared" si="44"/>
        <v>225</v>
      </c>
      <c r="O228" s="13">
        <f>Q227*Solution!$C$22</f>
        <v>51643.019168445935</v>
      </c>
      <c r="P228" s="6">
        <f t="shared" si="41"/>
        <v>618.83671944401976</v>
      </c>
      <c r="Q228" s="6">
        <f t="shared" si="51"/>
        <v>2634412.8143101865</v>
      </c>
      <c r="R228" s="4">
        <f t="shared" si="42"/>
        <v>225</v>
      </c>
      <c r="S228" s="16"/>
      <c r="T228" s="4">
        <f t="shared" si="45"/>
        <v>404</v>
      </c>
      <c r="U228" s="13">
        <f>W227*Solution!$C$22</f>
        <v>166119.53076990924</v>
      </c>
      <c r="V228" s="6">
        <f>Solution!$C$10</f>
        <v>2000</v>
      </c>
      <c r="W228" s="6">
        <f t="shared" si="52"/>
        <v>8474096.0692653712</v>
      </c>
      <c r="X228" s="4"/>
    </row>
    <row r="229" spans="1:24" x14ac:dyDescent="0.25">
      <c r="A229" s="4">
        <v>226</v>
      </c>
      <c r="B229" s="6">
        <f t="shared" si="46"/>
        <v>1381.1632805559802</v>
      </c>
      <c r="C229" s="6">
        <f t="shared" si="47"/>
        <v>-164.2412527643155</v>
      </c>
      <c r="D229" s="6">
        <f t="shared" si="48"/>
        <v>1545.4045333202957</v>
      </c>
      <c r="E229" s="6">
        <f>-FV(Solution!$C$7/12,1,-B229,E228)</f>
        <v>-67241.905639059813</v>
      </c>
      <c r="F229" s="16"/>
      <c r="G229" s="4">
        <v>226</v>
      </c>
      <c r="H229" s="6">
        <f t="shared" si="40"/>
        <v>2000</v>
      </c>
      <c r="I229" s="6">
        <f t="shared" si="49"/>
        <v>-630.73467895510839</v>
      </c>
      <c r="J229" s="6">
        <f t="shared" si="50"/>
        <v>2630.7346789551084</v>
      </c>
      <c r="K229" s="6">
        <f>-FV(Solution!$C$7/12,1,-H229,K228)</f>
        <v>-254924.60626101261</v>
      </c>
      <c r="L229" s="21" t="b">
        <f>IF(I229&gt;=0,SUM($I$4:I229))</f>
        <v>0</v>
      </c>
      <c r="M229" s="35">
        <f t="shared" si="43"/>
        <v>226</v>
      </c>
      <c r="N229" s="4">
        <f t="shared" si="44"/>
        <v>226</v>
      </c>
      <c r="O229" s="13">
        <f>Q228*Solution!$C$22</f>
        <v>52688.25628620373</v>
      </c>
      <c r="P229" s="6">
        <f t="shared" si="41"/>
        <v>618.83671944401976</v>
      </c>
      <c r="Q229" s="6">
        <f t="shared" si="51"/>
        <v>2687719.9073158344</v>
      </c>
      <c r="R229" s="4">
        <f t="shared" si="42"/>
        <v>226</v>
      </c>
      <c r="S229" s="16"/>
      <c r="T229" s="4">
        <f t="shared" si="45"/>
        <v>405</v>
      </c>
      <c r="U229" s="13">
        <f>W228*Solution!$C$22</f>
        <v>169481.92138530742</v>
      </c>
      <c r="V229" s="6">
        <f>Solution!$C$10</f>
        <v>2000</v>
      </c>
      <c r="W229" s="6">
        <f t="shared" si="52"/>
        <v>8645577.9906506781</v>
      </c>
      <c r="X229" s="4"/>
    </row>
    <row r="230" spans="1:24" x14ac:dyDescent="0.25">
      <c r="A230" s="4">
        <v>227</v>
      </c>
      <c r="B230" s="6">
        <f t="shared" si="46"/>
        <v>1381.1632805559802</v>
      </c>
      <c r="C230" s="6">
        <f t="shared" si="47"/>
        <v>-168.10476409761577</v>
      </c>
      <c r="D230" s="6">
        <f t="shared" si="48"/>
        <v>1549.268044653596</v>
      </c>
      <c r="E230" s="6">
        <f>-FV(Solution!$C$7/12,1,-B230,E229)</f>
        <v>-68791.173683713409</v>
      </c>
      <c r="F230" s="16"/>
      <c r="G230" s="4">
        <v>227</v>
      </c>
      <c r="H230" s="6">
        <f t="shared" si="40"/>
        <v>2000</v>
      </c>
      <c r="I230" s="6">
        <f t="shared" si="49"/>
        <v>-637.31151565248729</v>
      </c>
      <c r="J230" s="6">
        <f t="shared" si="50"/>
        <v>2637.3115156524873</v>
      </c>
      <c r="K230" s="6">
        <f>-FV(Solution!$C$7/12,1,-H230,K229)</f>
        <v>-257561.9177766651</v>
      </c>
      <c r="L230" s="21" t="b">
        <f>IF(I230&gt;=0,SUM($I$4:I230))</f>
        <v>0</v>
      </c>
      <c r="M230" s="35">
        <f t="shared" si="43"/>
        <v>227</v>
      </c>
      <c r="N230" s="4">
        <f t="shared" si="44"/>
        <v>227</v>
      </c>
      <c r="O230" s="13">
        <f>Q229*Solution!$C$22</f>
        <v>53754.398146316693</v>
      </c>
      <c r="P230" s="6">
        <f t="shared" si="41"/>
        <v>618.83671944401976</v>
      </c>
      <c r="Q230" s="6">
        <f t="shared" si="51"/>
        <v>2742093.1421815953</v>
      </c>
      <c r="R230" s="4">
        <f t="shared" si="42"/>
        <v>227</v>
      </c>
      <c r="S230" s="16"/>
      <c r="T230" s="4">
        <f t="shared" si="45"/>
        <v>406</v>
      </c>
      <c r="U230" s="13">
        <f>W229*Solution!$C$22</f>
        <v>172911.55981301356</v>
      </c>
      <c r="V230" s="6">
        <f>Solution!$C$10</f>
        <v>2000</v>
      </c>
      <c r="W230" s="6">
        <f t="shared" si="52"/>
        <v>8820489.5504636914</v>
      </c>
      <c r="X230" s="4"/>
    </row>
    <row r="231" spans="1:24" x14ac:dyDescent="0.25">
      <c r="A231" s="4">
        <v>228</v>
      </c>
      <c r="B231" s="6">
        <f t="shared" si="46"/>
        <v>1381.1632805559802</v>
      </c>
      <c r="C231" s="6">
        <f t="shared" si="47"/>
        <v>-171.97793420924972</v>
      </c>
      <c r="D231" s="6">
        <f t="shared" si="48"/>
        <v>1553.14121476523</v>
      </c>
      <c r="E231" s="6">
        <f>-FV(Solution!$C$7/12,1,-B231,E230)</f>
        <v>-70344.314898478638</v>
      </c>
      <c r="F231" s="16"/>
      <c r="G231" s="4">
        <v>228</v>
      </c>
      <c r="H231" s="6">
        <f t="shared" si="40"/>
        <v>2000</v>
      </c>
      <c r="I231" s="6">
        <f t="shared" si="49"/>
        <v>-643.90479444162338</v>
      </c>
      <c r="J231" s="6">
        <f t="shared" si="50"/>
        <v>2643.9047944416234</v>
      </c>
      <c r="K231" s="6">
        <f>-FV(Solution!$C$7/12,1,-H231,K230)</f>
        <v>-260205.82257110672</v>
      </c>
      <c r="L231" s="21" t="b">
        <f>IF(I231&gt;=0,SUM($I$4:I231))</f>
        <v>0</v>
      </c>
      <c r="M231" s="35">
        <f t="shared" si="43"/>
        <v>228</v>
      </c>
      <c r="N231" s="4">
        <f t="shared" si="44"/>
        <v>228</v>
      </c>
      <c r="O231" s="13">
        <f>Q230*Solution!$C$22</f>
        <v>54841.862843631905</v>
      </c>
      <c r="P231" s="6">
        <f t="shared" si="41"/>
        <v>618.83671944401976</v>
      </c>
      <c r="Q231" s="6">
        <f t="shared" si="51"/>
        <v>2797553.8417446711</v>
      </c>
      <c r="R231" s="4">
        <f t="shared" si="42"/>
        <v>228</v>
      </c>
      <c r="S231" s="16"/>
      <c r="T231" s="4">
        <f t="shared" si="45"/>
        <v>407</v>
      </c>
      <c r="U231" s="13">
        <f>W230*Solution!$C$22</f>
        <v>176409.79100927382</v>
      </c>
      <c r="V231" s="6">
        <f>Solution!$C$10</f>
        <v>2000</v>
      </c>
      <c r="W231" s="6">
        <f t="shared" si="52"/>
        <v>8998899.3414729647</v>
      </c>
      <c r="X231" s="4"/>
    </row>
    <row r="232" spans="1:24" x14ac:dyDescent="0.25">
      <c r="A232" s="4">
        <v>229</v>
      </c>
      <c r="B232" s="6">
        <f t="shared" si="46"/>
        <v>1381.1632805559802</v>
      </c>
      <c r="C232" s="6">
        <f t="shared" si="47"/>
        <v>-175.86078724615618</v>
      </c>
      <c r="D232" s="6">
        <f t="shared" si="48"/>
        <v>1557.0240678021364</v>
      </c>
      <c r="E232" s="6">
        <f>-FV(Solution!$C$7/12,1,-B232,E231)</f>
        <v>-71901.338966280775</v>
      </c>
      <c r="F232" s="16"/>
      <c r="G232" s="4">
        <v>229</v>
      </c>
      <c r="H232" s="6">
        <f t="shared" si="40"/>
        <v>2000</v>
      </c>
      <c r="I232" s="6">
        <f t="shared" si="49"/>
        <v>-650.51455642771907</v>
      </c>
      <c r="J232" s="6">
        <f t="shared" si="50"/>
        <v>2650.5145564277191</v>
      </c>
      <c r="K232" s="6">
        <f>-FV(Solution!$C$7/12,1,-H232,K231)</f>
        <v>-262856.33712753444</v>
      </c>
      <c r="L232" s="21" t="b">
        <f>IF(I232&gt;=0,SUM($I$4:I232))</f>
        <v>0</v>
      </c>
      <c r="M232" s="35">
        <f t="shared" si="43"/>
        <v>229</v>
      </c>
      <c r="N232" s="4">
        <f t="shared" si="44"/>
        <v>229</v>
      </c>
      <c r="O232" s="13">
        <f>Q231*Solution!$C$22</f>
        <v>55951.076834893422</v>
      </c>
      <c r="P232" s="6">
        <f t="shared" si="41"/>
        <v>618.83671944401976</v>
      </c>
      <c r="Q232" s="6">
        <f t="shared" si="51"/>
        <v>2854123.7552990085</v>
      </c>
      <c r="R232" s="4">
        <f t="shared" si="42"/>
        <v>229</v>
      </c>
      <c r="S232" s="16"/>
      <c r="T232" s="4">
        <f t="shared" si="45"/>
        <v>408</v>
      </c>
      <c r="U232" s="13">
        <f>W231*Solution!$C$22</f>
        <v>179977.98682945929</v>
      </c>
      <c r="V232" s="6">
        <f>Solution!$C$10</f>
        <v>2000</v>
      </c>
      <c r="W232" s="6">
        <f t="shared" si="52"/>
        <v>9180877.3283024244</v>
      </c>
      <c r="X232" s="4"/>
    </row>
    <row r="233" spans="1:24" x14ac:dyDescent="0.25">
      <c r="A233" s="4">
        <v>230</v>
      </c>
      <c r="B233" s="6">
        <f t="shared" si="46"/>
        <v>1381.1632805559802</v>
      </c>
      <c r="C233" s="6">
        <f t="shared" si="47"/>
        <v>-179.75334741566439</v>
      </c>
      <c r="D233" s="6">
        <f t="shared" si="48"/>
        <v>1560.9166279716446</v>
      </c>
      <c r="E233" s="6">
        <f>-FV(Solution!$C$7/12,1,-B233,E232)</f>
        <v>-73462.25559425242</v>
      </c>
      <c r="F233" s="16"/>
      <c r="G233" s="4">
        <v>230</v>
      </c>
      <c r="H233" s="6">
        <f t="shared" si="40"/>
        <v>2000</v>
      </c>
      <c r="I233" s="6">
        <f t="shared" si="49"/>
        <v>-657.14084281877149</v>
      </c>
      <c r="J233" s="6">
        <f t="shared" si="50"/>
        <v>2657.1408428187715</v>
      </c>
      <c r="K233" s="6">
        <f>-FV(Solution!$C$7/12,1,-H233,K232)</f>
        <v>-265513.47797035321</v>
      </c>
      <c r="L233" s="21" t="b">
        <f>IF(I233&gt;=0,SUM($I$4:I233))</f>
        <v>0</v>
      </c>
      <c r="M233" s="35">
        <f t="shared" si="43"/>
        <v>230</v>
      </c>
      <c r="N233" s="4">
        <f t="shared" si="44"/>
        <v>230</v>
      </c>
      <c r="O233" s="13">
        <f>Q232*Solution!$C$22</f>
        <v>57082.475105980171</v>
      </c>
      <c r="P233" s="6">
        <f t="shared" si="41"/>
        <v>618.83671944401976</v>
      </c>
      <c r="Q233" s="6">
        <f t="shared" si="51"/>
        <v>2911825.0671244324</v>
      </c>
      <c r="R233" s="4">
        <f t="shared" si="42"/>
        <v>230</v>
      </c>
      <c r="S233" s="16"/>
      <c r="T233" s="4">
        <f t="shared" si="45"/>
        <v>409</v>
      </c>
      <c r="U233" s="13">
        <f>W232*Solution!$C$22</f>
        <v>183617.54656604849</v>
      </c>
      <c r="V233" s="6">
        <f>Solution!$C$10</f>
        <v>2000</v>
      </c>
      <c r="W233" s="6">
        <f t="shared" si="52"/>
        <v>9366494.874868473</v>
      </c>
      <c r="X233" s="4"/>
    </row>
    <row r="234" spans="1:24" x14ac:dyDescent="0.25">
      <c r="A234" s="4">
        <v>231</v>
      </c>
      <c r="B234" s="6">
        <f t="shared" si="46"/>
        <v>1381.1632805559802</v>
      </c>
      <c r="C234" s="6">
        <f t="shared" si="47"/>
        <v>-183.65563898559594</v>
      </c>
      <c r="D234" s="6">
        <f t="shared" si="48"/>
        <v>1564.8189195415762</v>
      </c>
      <c r="E234" s="6">
        <f>-FV(Solution!$C$7/12,1,-B234,E233)</f>
        <v>-75027.074513793996</v>
      </c>
      <c r="F234" s="16"/>
      <c r="G234" s="4">
        <v>231</v>
      </c>
      <c r="H234" s="6">
        <f t="shared" si="40"/>
        <v>2000</v>
      </c>
      <c r="I234" s="6">
        <f t="shared" si="49"/>
        <v>-663.78369492583442</v>
      </c>
      <c r="J234" s="6">
        <f t="shared" si="50"/>
        <v>2663.7836949258344</v>
      </c>
      <c r="K234" s="6">
        <f>-FV(Solution!$C$7/12,1,-H234,K233)</f>
        <v>-268177.26166527905</v>
      </c>
      <c r="L234" s="21" t="b">
        <f>IF(I234&gt;=0,SUM($I$4:I234))</f>
        <v>0</v>
      </c>
      <c r="M234" s="35">
        <f t="shared" si="43"/>
        <v>231</v>
      </c>
      <c r="N234" s="4">
        <f t="shared" si="44"/>
        <v>231</v>
      </c>
      <c r="O234" s="13">
        <f>Q233*Solution!$C$22</f>
        <v>58236.501342488649</v>
      </c>
      <c r="P234" s="6">
        <f t="shared" si="41"/>
        <v>618.83671944401976</v>
      </c>
      <c r="Q234" s="6">
        <f t="shared" si="51"/>
        <v>2970680.4051863649</v>
      </c>
      <c r="R234" s="4">
        <f t="shared" si="42"/>
        <v>231</v>
      </c>
      <c r="S234" s="16"/>
      <c r="T234" s="4">
        <f t="shared" si="45"/>
        <v>410</v>
      </c>
      <c r="U234" s="13">
        <f>W233*Solution!$C$22</f>
        <v>187329.89749736947</v>
      </c>
      <c r="V234" s="6">
        <f>Solution!$C$10</f>
        <v>2000</v>
      </c>
      <c r="W234" s="6">
        <f t="shared" si="52"/>
        <v>9555824.772365842</v>
      </c>
      <c r="X234" s="4"/>
    </row>
    <row r="235" spans="1:24" x14ac:dyDescent="0.25">
      <c r="A235" s="4">
        <v>232</v>
      </c>
      <c r="B235" s="6">
        <f t="shared" si="46"/>
        <v>1381.1632805559802</v>
      </c>
      <c r="C235" s="6">
        <f t="shared" si="47"/>
        <v>-187.56768628445388</v>
      </c>
      <c r="D235" s="6">
        <f t="shared" si="48"/>
        <v>1568.7309668404341</v>
      </c>
      <c r="E235" s="6">
        <f>-FV(Solution!$C$7/12,1,-B235,E234)</f>
        <v>-76595.80548063443</v>
      </c>
      <c r="F235" s="16"/>
      <c r="G235" s="4">
        <v>232</v>
      </c>
      <c r="H235" s="6">
        <f t="shared" si="40"/>
        <v>2000</v>
      </c>
      <c r="I235" s="6">
        <f t="shared" si="49"/>
        <v>-670.44315416313475</v>
      </c>
      <c r="J235" s="6">
        <f t="shared" si="50"/>
        <v>2670.4431541631347</v>
      </c>
      <c r="K235" s="6">
        <f>-FV(Solution!$C$7/12,1,-H235,K234)</f>
        <v>-270847.70481944218</v>
      </c>
      <c r="L235" s="21" t="b">
        <f>IF(I235&gt;=0,SUM($I$4:I235))</f>
        <v>0</v>
      </c>
      <c r="M235" s="35">
        <f t="shared" si="43"/>
        <v>232</v>
      </c>
      <c r="N235" s="4">
        <f t="shared" si="44"/>
        <v>232</v>
      </c>
      <c r="O235" s="13">
        <f>Q234*Solution!$C$22</f>
        <v>59413.608103727296</v>
      </c>
      <c r="P235" s="6">
        <f t="shared" si="41"/>
        <v>618.83671944401976</v>
      </c>
      <c r="Q235" s="6">
        <f t="shared" si="51"/>
        <v>3030712.8500095364</v>
      </c>
      <c r="R235" s="4">
        <f t="shared" si="42"/>
        <v>232</v>
      </c>
      <c r="S235" s="16"/>
      <c r="T235" s="4">
        <f t="shared" si="45"/>
        <v>411</v>
      </c>
      <c r="U235" s="13">
        <f>W234*Solution!$C$22</f>
        <v>191116.49544731685</v>
      </c>
      <c r="V235" s="6">
        <f>Solution!$C$10</f>
        <v>2000</v>
      </c>
      <c r="W235" s="6">
        <f t="shared" si="52"/>
        <v>9748941.2678131592</v>
      </c>
      <c r="X235" s="4"/>
    </row>
    <row r="236" spans="1:24" x14ac:dyDescent="0.25">
      <c r="A236" s="4">
        <v>233</v>
      </c>
      <c r="B236" s="6">
        <f t="shared" si="46"/>
        <v>1381.1632805559802</v>
      </c>
      <c r="C236" s="6">
        <f t="shared" si="47"/>
        <v>-191.48951370155373</v>
      </c>
      <c r="D236" s="6">
        <f t="shared" si="48"/>
        <v>1572.652794257534</v>
      </c>
      <c r="E236" s="6">
        <f>-FV(Solution!$C$7/12,1,-B236,E235)</f>
        <v>-78168.458274891964</v>
      </c>
      <c r="F236" s="16"/>
      <c r="G236" s="4">
        <v>233</v>
      </c>
      <c r="H236" s="6">
        <f t="shared" si="40"/>
        <v>2000</v>
      </c>
      <c r="I236" s="6">
        <f t="shared" si="49"/>
        <v>-677.11926204850897</v>
      </c>
      <c r="J236" s="6">
        <f t="shared" si="50"/>
        <v>2677.119262048509</v>
      </c>
      <c r="K236" s="6">
        <f>-FV(Solution!$C$7/12,1,-H236,K235)</f>
        <v>-273524.82408149069</v>
      </c>
      <c r="L236" s="21" t="b">
        <f>IF(I236&gt;=0,SUM($I$4:I236))</f>
        <v>0</v>
      </c>
      <c r="M236" s="35">
        <f t="shared" si="43"/>
        <v>233</v>
      </c>
      <c r="N236" s="4">
        <f t="shared" si="44"/>
        <v>233</v>
      </c>
      <c r="O236" s="13">
        <f>Q235*Solution!$C$22</f>
        <v>60614.25700019073</v>
      </c>
      <c r="P236" s="6">
        <f t="shared" si="41"/>
        <v>618.83671944401976</v>
      </c>
      <c r="Q236" s="6">
        <f t="shared" si="51"/>
        <v>3091945.9437291711</v>
      </c>
      <c r="R236" s="4">
        <f t="shared" si="42"/>
        <v>233</v>
      </c>
      <c r="S236" s="16"/>
      <c r="T236" s="4">
        <f t="shared" si="45"/>
        <v>412</v>
      </c>
      <c r="U236" s="13">
        <f>W235*Solution!$C$22</f>
        <v>194978.82535626317</v>
      </c>
      <c r="V236" s="6">
        <f>Solution!$C$10</f>
        <v>2000</v>
      </c>
      <c r="W236" s="6">
        <f t="shared" si="52"/>
        <v>9945920.0931694228</v>
      </c>
      <c r="X236" s="4"/>
    </row>
    <row r="237" spans="1:24" x14ac:dyDescent="0.25">
      <c r="A237" s="4">
        <v>234</v>
      </c>
      <c r="B237" s="6">
        <f t="shared" si="46"/>
        <v>1381.1632805559802</v>
      </c>
      <c r="C237" s="6">
        <f t="shared" si="47"/>
        <v>-195.42114568719808</v>
      </c>
      <c r="D237" s="6">
        <f t="shared" si="48"/>
        <v>1576.5844262431783</v>
      </c>
      <c r="E237" s="6">
        <f>-FV(Solution!$C$7/12,1,-B237,E236)</f>
        <v>-79745.042701135142</v>
      </c>
      <c r="F237" s="16"/>
      <c r="G237" s="4">
        <v>234</v>
      </c>
      <c r="H237" s="6">
        <f t="shared" si="40"/>
        <v>2000</v>
      </c>
      <c r="I237" s="6">
        <f t="shared" si="49"/>
        <v>-683.81206020363607</v>
      </c>
      <c r="J237" s="6">
        <f t="shared" si="50"/>
        <v>2683.8120602036361</v>
      </c>
      <c r="K237" s="6">
        <f>-FV(Solution!$C$7/12,1,-H237,K236)</f>
        <v>-276208.63614169433</v>
      </c>
      <c r="L237" s="21" t="b">
        <f>IF(I237&gt;=0,SUM($I$4:I237))</f>
        <v>0</v>
      </c>
      <c r="M237" s="35">
        <f t="shared" si="43"/>
        <v>234</v>
      </c>
      <c r="N237" s="4">
        <f t="shared" si="44"/>
        <v>234</v>
      </c>
      <c r="O237" s="13">
        <f>Q236*Solution!$C$22</f>
        <v>61838.918874583425</v>
      </c>
      <c r="P237" s="6">
        <f t="shared" si="41"/>
        <v>618.83671944401976</v>
      </c>
      <c r="Q237" s="6">
        <f t="shared" si="51"/>
        <v>3154403.6993231983</v>
      </c>
      <c r="R237" s="4">
        <f t="shared" si="42"/>
        <v>234</v>
      </c>
      <c r="S237" s="16"/>
      <c r="T237" s="4">
        <f t="shared" si="45"/>
        <v>413</v>
      </c>
      <c r="U237" s="13">
        <f>W236*Solution!$C$22</f>
        <v>198918.40186338846</v>
      </c>
      <c r="V237" s="6">
        <f>Solution!$C$10</f>
        <v>2000</v>
      </c>
      <c r="W237" s="6">
        <f t="shared" si="52"/>
        <v>10146838.495032812</v>
      </c>
      <c r="X237" s="4"/>
    </row>
    <row r="238" spans="1:24" x14ac:dyDescent="0.25">
      <c r="A238" s="4">
        <v>235</v>
      </c>
      <c r="B238" s="6">
        <f t="shared" si="46"/>
        <v>1381.1632805559802</v>
      </c>
      <c r="C238" s="6">
        <f t="shared" si="47"/>
        <v>-199.36260675280755</v>
      </c>
      <c r="D238" s="6">
        <f t="shared" si="48"/>
        <v>1580.5258873087878</v>
      </c>
      <c r="E238" s="6">
        <f>-FV(Solution!$C$7/12,1,-B238,E237)</f>
        <v>-81325.56858844393</v>
      </c>
      <c r="F238" s="16"/>
      <c r="G238" s="4">
        <v>235</v>
      </c>
      <c r="H238" s="6">
        <f t="shared" si="40"/>
        <v>2000</v>
      </c>
      <c r="I238" s="6">
        <f t="shared" si="49"/>
        <v>-690.52159035415389</v>
      </c>
      <c r="J238" s="6">
        <f t="shared" si="50"/>
        <v>2690.5215903541539</v>
      </c>
      <c r="K238" s="6">
        <f>-FV(Solution!$C$7/12,1,-H238,K237)</f>
        <v>-278899.15773204848</v>
      </c>
      <c r="L238" s="21" t="b">
        <f>IF(I238&gt;=0,SUM($I$4:I238))</f>
        <v>0</v>
      </c>
      <c r="M238" s="35">
        <f t="shared" si="43"/>
        <v>235</v>
      </c>
      <c r="N238" s="4">
        <f t="shared" si="44"/>
        <v>235</v>
      </c>
      <c r="O238" s="13">
        <f>Q237*Solution!$C$22</f>
        <v>63088.073986463969</v>
      </c>
      <c r="P238" s="6">
        <f t="shared" si="41"/>
        <v>618.83671944401976</v>
      </c>
      <c r="Q238" s="6">
        <f t="shared" si="51"/>
        <v>3218110.6100291065</v>
      </c>
      <c r="R238" s="4">
        <f t="shared" si="42"/>
        <v>235</v>
      </c>
      <c r="S238" s="16"/>
      <c r="T238" s="4">
        <f t="shared" si="45"/>
        <v>414</v>
      </c>
      <c r="U238" s="13">
        <f>W237*Solution!$C$22</f>
        <v>202936.76990065625</v>
      </c>
      <c r="V238" s="6">
        <f>Solution!$C$10</f>
        <v>2000</v>
      </c>
      <c r="W238" s="6">
        <f t="shared" si="52"/>
        <v>10351775.264933467</v>
      </c>
      <c r="X238" s="4"/>
    </row>
    <row r="239" spans="1:24" x14ac:dyDescent="0.25">
      <c r="A239" s="4">
        <v>236</v>
      </c>
      <c r="B239" s="6">
        <f t="shared" si="46"/>
        <v>1381.1632805559802</v>
      </c>
      <c r="C239" s="6">
        <f t="shared" si="47"/>
        <v>-203.3139214710809</v>
      </c>
      <c r="D239" s="6">
        <f t="shared" si="48"/>
        <v>1584.4772020270611</v>
      </c>
      <c r="E239" s="6">
        <f>-FV(Solution!$C$7/12,1,-B239,E238)</f>
        <v>-82910.045790470991</v>
      </c>
      <c r="F239" s="16"/>
      <c r="G239" s="4">
        <v>236</v>
      </c>
      <c r="H239" s="6">
        <f t="shared" si="40"/>
        <v>2000</v>
      </c>
      <c r="I239" s="6">
        <f t="shared" si="49"/>
        <v>-697.24789433006663</v>
      </c>
      <c r="J239" s="6">
        <f t="shared" si="50"/>
        <v>2697.2478943300666</v>
      </c>
      <c r="K239" s="6">
        <f>-FV(Solution!$C$7/12,1,-H239,K238)</f>
        <v>-281596.40562637855</v>
      </c>
      <c r="L239" s="21" t="b">
        <f>IF(I239&gt;=0,SUM($I$4:I239))</f>
        <v>0</v>
      </c>
      <c r="M239" s="35">
        <f t="shared" si="43"/>
        <v>236</v>
      </c>
      <c r="N239" s="4">
        <f t="shared" si="44"/>
        <v>236</v>
      </c>
      <c r="O239" s="13">
        <f>Q238*Solution!$C$22</f>
        <v>64362.212200582129</v>
      </c>
      <c r="P239" s="6">
        <f t="shared" si="41"/>
        <v>618.83671944401976</v>
      </c>
      <c r="Q239" s="6">
        <f t="shared" si="51"/>
        <v>3283091.6589491325</v>
      </c>
      <c r="R239" s="4">
        <f t="shared" si="42"/>
        <v>236</v>
      </c>
      <c r="S239" s="16"/>
      <c r="T239" s="4">
        <f t="shared" si="45"/>
        <v>415</v>
      </c>
      <c r="U239" s="13">
        <f>W238*Solution!$C$22</f>
        <v>207035.50529866933</v>
      </c>
      <c r="V239" s="6">
        <f>Solution!$C$10</f>
        <v>2000</v>
      </c>
      <c r="W239" s="6">
        <f t="shared" si="52"/>
        <v>10560810.770232135</v>
      </c>
      <c r="X239" s="4"/>
    </row>
    <row r="240" spans="1:24" x14ac:dyDescent="0.25">
      <c r="A240" s="4">
        <v>237</v>
      </c>
      <c r="B240" s="6">
        <f t="shared" si="46"/>
        <v>1381.1632805559802</v>
      </c>
      <c r="C240" s="6">
        <f t="shared" si="47"/>
        <v>-207.27511447614052</v>
      </c>
      <c r="D240" s="6">
        <f t="shared" si="48"/>
        <v>1588.4383950321208</v>
      </c>
      <c r="E240" s="6">
        <f>-FV(Solution!$C$7/12,1,-B240,E239)</f>
        <v>-84498.484185503112</v>
      </c>
      <c r="F240" s="16"/>
      <c r="G240" s="4">
        <v>237</v>
      </c>
      <c r="H240" s="6">
        <f t="shared" si="40"/>
        <v>2000</v>
      </c>
      <c r="I240" s="6">
        <f t="shared" si="49"/>
        <v>-703.99101406586124</v>
      </c>
      <c r="J240" s="6">
        <f t="shared" si="50"/>
        <v>2703.9910140658612</v>
      </c>
      <c r="K240" s="6">
        <f>-FV(Solution!$C$7/12,1,-H240,K239)</f>
        <v>-284300.39664044441</v>
      </c>
      <c r="L240" s="21" t="b">
        <f>IF(I240&gt;=0,SUM($I$4:I240))</f>
        <v>0</v>
      </c>
      <c r="M240" s="35">
        <f t="shared" si="43"/>
        <v>237</v>
      </c>
      <c r="N240" s="4">
        <f t="shared" si="44"/>
        <v>237</v>
      </c>
      <c r="O240" s="13">
        <f>Q239*Solution!$C$22</f>
        <v>65661.833178982648</v>
      </c>
      <c r="P240" s="6">
        <f t="shared" si="41"/>
        <v>618.83671944401976</v>
      </c>
      <c r="Q240" s="6">
        <f t="shared" si="51"/>
        <v>3349372.3288475592</v>
      </c>
      <c r="R240" s="4">
        <f t="shared" si="42"/>
        <v>237</v>
      </c>
      <c r="S240" s="16"/>
      <c r="T240" s="4">
        <f t="shared" si="45"/>
        <v>416</v>
      </c>
      <c r="U240" s="13">
        <f>W239*Solution!$C$22</f>
        <v>211216.21540464272</v>
      </c>
      <c r="V240" s="6">
        <f>Solution!$C$10</f>
        <v>2000</v>
      </c>
      <c r="W240" s="6">
        <f t="shared" si="52"/>
        <v>10774026.985636778</v>
      </c>
      <c r="X240" s="4"/>
    </row>
    <row r="241" spans="1:24" x14ac:dyDescent="0.25">
      <c r="A241" s="4">
        <v>238</v>
      </c>
      <c r="B241" s="6">
        <f t="shared" si="46"/>
        <v>1381.1632805559802</v>
      </c>
      <c r="C241" s="6">
        <f t="shared" si="47"/>
        <v>-211.24621046372158</v>
      </c>
      <c r="D241" s="6">
        <f t="shared" si="48"/>
        <v>1592.4094910197018</v>
      </c>
      <c r="E241" s="6">
        <f>-FV(Solution!$C$7/12,1,-B241,E240)</f>
        <v>-86090.893676522814</v>
      </c>
      <c r="F241" s="16"/>
      <c r="G241" s="4">
        <v>238</v>
      </c>
      <c r="H241" s="6">
        <f t="shared" si="40"/>
        <v>2000</v>
      </c>
      <c r="I241" s="6">
        <f t="shared" si="49"/>
        <v>-710.75099160103127</v>
      </c>
      <c r="J241" s="6">
        <f t="shared" si="50"/>
        <v>2710.7509916010313</v>
      </c>
      <c r="K241" s="6">
        <f>-FV(Solution!$C$7/12,1,-H241,K240)</f>
        <v>-287011.14763204544</v>
      </c>
      <c r="L241" s="21" t="b">
        <f>IF(I241&gt;=0,SUM($I$4:I241))</f>
        <v>0</v>
      </c>
      <c r="M241" s="35">
        <f t="shared" si="43"/>
        <v>238</v>
      </c>
      <c r="N241" s="4">
        <f t="shared" si="44"/>
        <v>238</v>
      </c>
      <c r="O241" s="13">
        <f>Q240*Solution!$C$22</f>
        <v>66987.446576951188</v>
      </c>
      <c r="P241" s="6">
        <f t="shared" si="41"/>
        <v>618.83671944401976</v>
      </c>
      <c r="Q241" s="6">
        <f t="shared" si="51"/>
        <v>3416978.6121439543</v>
      </c>
      <c r="R241" s="4">
        <f t="shared" si="42"/>
        <v>238</v>
      </c>
      <c r="S241" s="16"/>
      <c r="T241" s="4">
        <f t="shared" si="45"/>
        <v>417</v>
      </c>
      <c r="U241" s="13">
        <f>W240*Solution!$C$22</f>
        <v>215480.53971273557</v>
      </c>
      <c r="V241" s="6">
        <f>Solution!$C$10</f>
        <v>2000</v>
      </c>
      <c r="W241" s="6">
        <f t="shared" si="52"/>
        <v>10991507.525349515</v>
      </c>
      <c r="X241" s="4"/>
    </row>
    <row r="242" spans="1:24" x14ac:dyDescent="0.25">
      <c r="A242" s="4">
        <v>239</v>
      </c>
      <c r="B242" s="6">
        <f t="shared" si="46"/>
        <v>1381.1632805559802</v>
      </c>
      <c r="C242" s="6">
        <f t="shared" si="47"/>
        <v>-215.22723419127396</v>
      </c>
      <c r="D242" s="6">
        <f t="shared" si="48"/>
        <v>1596.3905147472542</v>
      </c>
      <c r="E242" s="6">
        <f>-FV(Solution!$C$7/12,1,-B242,E241)</f>
        <v>-87687.284191270068</v>
      </c>
      <c r="F242" s="16"/>
      <c r="G242" s="4">
        <v>239</v>
      </c>
      <c r="H242" s="6">
        <f t="shared" si="40"/>
        <v>2000</v>
      </c>
      <c r="I242" s="6">
        <f t="shared" si="49"/>
        <v>-717.52786908001872</v>
      </c>
      <c r="J242" s="6">
        <f t="shared" si="50"/>
        <v>2717.5278690800187</v>
      </c>
      <c r="K242" s="6">
        <f>-FV(Solution!$C$7/12,1,-H242,K241)</f>
        <v>-289728.67550112546</v>
      </c>
      <c r="L242" s="21" t="b">
        <f>IF(I242&gt;=0,SUM($I$4:I242))</f>
        <v>0</v>
      </c>
      <c r="M242" s="35">
        <f t="shared" si="43"/>
        <v>239</v>
      </c>
      <c r="N242" s="4">
        <f t="shared" si="44"/>
        <v>239</v>
      </c>
      <c r="O242" s="13">
        <f>Q241*Solution!$C$22</f>
        <v>68339.57224287909</v>
      </c>
      <c r="P242" s="6">
        <f t="shared" si="41"/>
        <v>618.83671944401976</v>
      </c>
      <c r="Q242" s="6">
        <f t="shared" si="51"/>
        <v>3485937.0211062776</v>
      </c>
      <c r="R242" s="4">
        <f t="shared" si="42"/>
        <v>239</v>
      </c>
      <c r="S242" s="16"/>
      <c r="T242" s="4">
        <f t="shared" si="45"/>
        <v>418</v>
      </c>
      <c r="U242" s="13">
        <f>W241*Solution!$C$22</f>
        <v>219830.15050699029</v>
      </c>
      <c r="V242" s="6">
        <f>Solution!$C$10</f>
        <v>2000</v>
      </c>
      <c r="W242" s="6">
        <f t="shared" si="52"/>
        <v>11213337.675856505</v>
      </c>
      <c r="X242" s="4"/>
    </row>
    <row r="243" spans="1:24" x14ac:dyDescent="0.25">
      <c r="A243" s="4">
        <v>240</v>
      </c>
      <c r="B243" s="6">
        <f t="shared" si="46"/>
        <v>1381.1632805559802</v>
      </c>
      <c r="C243" s="6">
        <f t="shared" si="47"/>
        <v>-219.21821047813683</v>
      </c>
      <c r="D243" s="6">
        <f t="shared" si="48"/>
        <v>1600.3814910341171</v>
      </c>
      <c r="E243" s="6">
        <f>-FV(Solution!$C$7/12,1,-B243,E242)</f>
        <v>-89287.665682304185</v>
      </c>
      <c r="F243" s="16"/>
      <c r="G243" s="4">
        <v>240</v>
      </c>
      <c r="H243" s="6">
        <f t="shared" si="40"/>
        <v>2000</v>
      </c>
      <c r="I243" s="6">
        <f t="shared" si="49"/>
        <v>-724.32168875273783</v>
      </c>
      <c r="J243" s="6">
        <f t="shared" si="50"/>
        <v>2724.3216887527378</v>
      </c>
      <c r="K243" s="6">
        <f>-FV(Solution!$C$7/12,1,-H243,K242)</f>
        <v>-292452.9971898782</v>
      </c>
      <c r="L243" s="21" t="b">
        <f>IF(I243&gt;=0,SUM($I$4:I243))</f>
        <v>0</v>
      </c>
      <c r="M243" s="35">
        <f t="shared" si="43"/>
        <v>240</v>
      </c>
      <c r="N243" s="4">
        <f t="shared" si="44"/>
        <v>240</v>
      </c>
      <c r="O243" s="13">
        <f>Q242*Solution!$C$22</f>
        <v>69718.740422125557</v>
      </c>
      <c r="P243" s="6">
        <f t="shared" si="41"/>
        <v>618.83671944401976</v>
      </c>
      <c r="Q243" s="6">
        <f t="shared" si="51"/>
        <v>3556274.5982478471</v>
      </c>
      <c r="R243" s="4">
        <f t="shared" si="42"/>
        <v>240</v>
      </c>
      <c r="S243" s="16"/>
      <c r="T243" s="4">
        <f t="shared" si="45"/>
        <v>419</v>
      </c>
      <c r="U243" s="13">
        <f>W242*Solution!$C$22</f>
        <v>224266.7535171301</v>
      </c>
      <c r="V243" s="6">
        <f>Solution!$C$10</f>
        <v>2000</v>
      </c>
      <c r="W243" s="6">
        <f t="shared" si="52"/>
        <v>11439604.429373635</v>
      </c>
      <c r="X243" s="4"/>
    </row>
    <row r="244" spans="1:24" x14ac:dyDescent="0.25">
      <c r="A244" s="4">
        <v>241</v>
      </c>
      <c r="B244" s="6">
        <f t="shared" si="46"/>
        <v>1381.1632805559802</v>
      </c>
      <c r="C244" s="6">
        <f t="shared" si="47"/>
        <v>-223.21916420572779</v>
      </c>
      <c r="D244" s="6">
        <f t="shared" si="48"/>
        <v>1604.382444761708</v>
      </c>
      <c r="E244" s="6">
        <f>-FV(Solution!$C$7/12,1,-B244,E243)</f>
        <v>-90892.048127065893</v>
      </c>
      <c r="F244" s="16"/>
      <c r="G244" s="4">
        <v>241</v>
      </c>
      <c r="H244" s="6">
        <f t="shared" si="40"/>
        <v>2000</v>
      </c>
      <c r="I244" s="6">
        <f t="shared" si="49"/>
        <v>-731.13249297463335</v>
      </c>
      <c r="J244" s="6">
        <f t="shared" si="50"/>
        <v>2731.1324929746334</v>
      </c>
      <c r="K244" s="6">
        <f>-FV(Solution!$C$7/12,1,-H244,K243)</f>
        <v>-295184.12968285283</v>
      </c>
      <c r="L244" s="21" t="b">
        <f>IF(I244&gt;=0,SUM($I$4:I244))</f>
        <v>0</v>
      </c>
      <c r="M244" s="35">
        <f t="shared" si="43"/>
        <v>241</v>
      </c>
      <c r="N244" s="4">
        <f t="shared" si="44"/>
        <v>241</v>
      </c>
      <c r="O244" s="13">
        <f>Q243*Solution!$C$22</f>
        <v>71125.491964956949</v>
      </c>
      <c r="P244" s="6">
        <f t="shared" si="41"/>
        <v>618.83671944401976</v>
      </c>
      <c r="Q244" s="6">
        <f t="shared" si="51"/>
        <v>3628018.9269322478</v>
      </c>
      <c r="R244" s="4">
        <f t="shared" si="42"/>
        <v>241</v>
      </c>
      <c r="S244" s="16"/>
      <c r="T244" s="4">
        <f t="shared" si="45"/>
        <v>420</v>
      </c>
      <c r="U244" s="13">
        <f>W243*Solution!$C$22</f>
        <v>228792.08858747271</v>
      </c>
      <c r="V244" s="6">
        <f>Solution!$C$10</f>
        <v>2000</v>
      </c>
      <c r="W244" s="6">
        <f t="shared" si="52"/>
        <v>11670396.517961107</v>
      </c>
      <c r="X244" s="4"/>
    </row>
    <row r="245" spans="1:24" x14ac:dyDescent="0.25">
      <c r="A245" s="4">
        <v>242</v>
      </c>
      <c r="B245" s="6">
        <f t="shared" si="46"/>
        <v>1381.1632805559802</v>
      </c>
      <c r="C245" s="6">
        <f t="shared" si="47"/>
        <v>-227.23012031763028</v>
      </c>
      <c r="D245" s="6">
        <f t="shared" si="48"/>
        <v>1608.3934008736105</v>
      </c>
      <c r="E245" s="6">
        <f>-FV(Solution!$C$7/12,1,-B245,E244)</f>
        <v>-92500.441527939503</v>
      </c>
      <c r="F245" s="16"/>
      <c r="G245" s="4">
        <v>242</v>
      </c>
      <c r="H245" s="6">
        <f t="shared" si="40"/>
        <v>2000</v>
      </c>
      <c r="I245" s="6">
        <f t="shared" si="49"/>
        <v>-737.96032420702977</v>
      </c>
      <c r="J245" s="6">
        <f t="shared" si="50"/>
        <v>2737.9603242070298</v>
      </c>
      <c r="K245" s="6">
        <f>-FV(Solution!$C$7/12,1,-H245,K244)</f>
        <v>-297922.09000705986</v>
      </c>
      <c r="L245" s="21" t="b">
        <f>IF(I245&gt;=0,SUM($I$4:I245))</f>
        <v>0</v>
      </c>
      <c r="M245" s="35">
        <f t="shared" si="43"/>
        <v>242</v>
      </c>
      <c r="N245" s="4">
        <f t="shared" si="44"/>
        <v>242</v>
      </c>
      <c r="O245" s="13">
        <f>Q244*Solution!$C$22</f>
        <v>72560.37853864496</v>
      </c>
      <c r="P245" s="6">
        <f t="shared" si="41"/>
        <v>618.83671944401976</v>
      </c>
      <c r="Q245" s="6">
        <f t="shared" si="51"/>
        <v>3701198.1421903367</v>
      </c>
      <c r="R245" s="4">
        <f t="shared" si="42"/>
        <v>242</v>
      </c>
      <c r="S245" s="16"/>
      <c r="T245" s="4">
        <f t="shared" si="45"/>
        <v>421</v>
      </c>
      <c r="U245" s="13">
        <f>W244*Solution!$C$22</f>
        <v>233407.93035922214</v>
      </c>
      <c r="V245" s="6">
        <f>Solution!$C$10</f>
        <v>2000</v>
      </c>
      <c r="W245" s="6">
        <f t="shared" si="52"/>
        <v>11905804.448320329</v>
      </c>
      <c r="X245" s="4"/>
    </row>
    <row r="246" spans="1:24" x14ac:dyDescent="0.25">
      <c r="A246" s="4">
        <v>243</v>
      </c>
      <c r="B246" s="6">
        <f t="shared" si="46"/>
        <v>1381.1632805559802</v>
      </c>
      <c r="C246" s="6">
        <f t="shared" si="47"/>
        <v>-231.25110381981176</v>
      </c>
      <c r="D246" s="6">
        <f t="shared" si="48"/>
        <v>1612.414384375792</v>
      </c>
      <c r="E246" s="6">
        <f>-FV(Solution!$C$7/12,1,-B246,E245)</f>
        <v>-94112.855912315295</v>
      </c>
      <c r="F246" s="16"/>
      <c r="G246" s="4">
        <v>243</v>
      </c>
      <c r="H246" s="6">
        <f t="shared" si="40"/>
        <v>2000</v>
      </c>
      <c r="I246" s="6">
        <f t="shared" si="49"/>
        <v>-744.80522501759697</v>
      </c>
      <c r="J246" s="6">
        <f t="shared" si="50"/>
        <v>2744.805225017597</v>
      </c>
      <c r="K246" s="6">
        <f>-FV(Solution!$C$7/12,1,-H246,K245)</f>
        <v>-300666.89523207746</v>
      </c>
      <c r="L246" s="21" t="b">
        <f>IF(I246&gt;=0,SUM($I$4:I246))</f>
        <v>0</v>
      </c>
      <c r="M246" s="35">
        <f t="shared" si="43"/>
        <v>243</v>
      </c>
      <c r="N246" s="4">
        <f t="shared" si="44"/>
        <v>243</v>
      </c>
      <c r="O246" s="13">
        <f>Q245*Solution!$C$22</f>
        <v>74023.96284380673</v>
      </c>
      <c r="P246" s="6">
        <f t="shared" si="41"/>
        <v>618.83671944401976</v>
      </c>
      <c r="Q246" s="6">
        <f t="shared" si="51"/>
        <v>3775840.9417535877</v>
      </c>
      <c r="R246" s="4">
        <f t="shared" si="42"/>
        <v>243</v>
      </c>
      <c r="S246" s="16"/>
      <c r="T246" s="4">
        <f t="shared" si="45"/>
        <v>422</v>
      </c>
      <c r="U246" s="13">
        <f>W245*Solution!$C$22</f>
        <v>238116.08896640659</v>
      </c>
      <c r="V246" s="6">
        <f>Solution!$C$10</f>
        <v>2000</v>
      </c>
      <c r="W246" s="6">
        <f t="shared" si="52"/>
        <v>12145920.537286736</v>
      </c>
      <c r="X246" s="4"/>
    </row>
    <row r="247" spans="1:24" x14ac:dyDescent="0.25">
      <c r="A247" s="4">
        <v>244</v>
      </c>
      <c r="B247" s="6">
        <f t="shared" si="46"/>
        <v>1381.1632805559802</v>
      </c>
      <c r="C247" s="6">
        <f t="shared" si="47"/>
        <v>-235.28213978075473</v>
      </c>
      <c r="D247" s="6">
        <f t="shared" si="48"/>
        <v>1616.445420336735</v>
      </c>
      <c r="E247" s="6">
        <f>-FV(Solution!$C$7/12,1,-B247,E246)</f>
        <v>-95729.30133265203</v>
      </c>
      <c r="F247" s="16"/>
      <c r="G247" s="4">
        <v>244</v>
      </c>
      <c r="H247" s="6">
        <f t="shared" si="40"/>
        <v>2000</v>
      </c>
      <c r="I247" s="6">
        <f t="shared" si="49"/>
        <v>-751.66723808011739</v>
      </c>
      <c r="J247" s="6">
        <f t="shared" si="50"/>
        <v>2751.6672380801174</v>
      </c>
      <c r="K247" s="6">
        <f>-FV(Solution!$C$7/12,1,-H247,K246)</f>
        <v>-303418.56247015757</v>
      </c>
      <c r="L247" s="21" t="b">
        <f>IF(I247&gt;=0,SUM($I$4:I247))</f>
        <v>0</v>
      </c>
      <c r="M247" s="35">
        <f t="shared" si="43"/>
        <v>244</v>
      </c>
      <c r="N247" s="4">
        <f t="shared" si="44"/>
        <v>244</v>
      </c>
      <c r="O247" s="13">
        <f>Q246*Solution!$C$22</f>
        <v>75516.818835071754</v>
      </c>
      <c r="P247" s="6">
        <f t="shared" si="41"/>
        <v>618.83671944401976</v>
      </c>
      <c r="Q247" s="6">
        <f t="shared" si="51"/>
        <v>3851976.5973081035</v>
      </c>
      <c r="R247" s="4">
        <f t="shared" si="42"/>
        <v>244</v>
      </c>
      <c r="S247" s="16"/>
      <c r="T247" s="4">
        <f t="shared" si="45"/>
        <v>423</v>
      </c>
      <c r="U247" s="13">
        <f>W246*Solution!$C$22</f>
        <v>242918.41074573473</v>
      </c>
      <c r="V247" s="6">
        <f>Solution!$C$10</f>
        <v>2000</v>
      </c>
      <c r="W247" s="6">
        <f t="shared" si="52"/>
        <v>12390838.94803247</v>
      </c>
      <c r="X247" s="4"/>
    </row>
    <row r="248" spans="1:24" x14ac:dyDescent="0.25">
      <c r="A248" s="4">
        <v>245</v>
      </c>
      <c r="B248" s="6">
        <f t="shared" si="46"/>
        <v>1381.1632805559802</v>
      </c>
      <c r="C248" s="6">
        <f t="shared" si="47"/>
        <v>-239.32325333158769</v>
      </c>
      <c r="D248" s="6">
        <f t="shared" si="48"/>
        <v>1620.4865338875679</v>
      </c>
      <c r="E248" s="6">
        <f>-FV(Solution!$C$7/12,1,-B248,E247)</f>
        <v>-97349.787866539598</v>
      </c>
      <c r="F248" s="16"/>
      <c r="G248" s="4">
        <v>245</v>
      </c>
      <c r="H248" s="6">
        <f t="shared" si="40"/>
        <v>2000</v>
      </c>
      <c r="I248" s="6">
        <f t="shared" si="49"/>
        <v>-758.54640617530094</v>
      </c>
      <c r="J248" s="6">
        <f t="shared" si="50"/>
        <v>2758.5464061753009</v>
      </c>
      <c r="K248" s="6">
        <f>-FV(Solution!$C$7/12,1,-H248,K247)</f>
        <v>-306177.10887633287</v>
      </c>
      <c r="L248" s="21" t="b">
        <f>IF(I248&gt;=0,SUM($I$4:I248))</f>
        <v>0</v>
      </c>
      <c r="M248" s="35">
        <f t="shared" si="43"/>
        <v>245</v>
      </c>
      <c r="N248" s="4">
        <f t="shared" si="44"/>
        <v>245</v>
      </c>
      <c r="O248" s="13">
        <f>Q247*Solution!$C$22</f>
        <v>77039.531946162067</v>
      </c>
      <c r="P248" s="6">
        <f t="shared" si="41"/>
        <v>618.83671944401976</v>
      </c>
      <c r="Q248" s="6">
        <f t="shared" si="51"/>
        <v>3929634.9659737097</v>
      </c>
      <c r="R248" s="4">
        <f t="shared" si="42"/>
        <v>245</v>
      </c>
      <c r="S248" s="16"/>
      <c r="T248" s="4">
        <f t="shared" si="45"/>
        <v>424</v>
      </c>
      <c r="U248" s="13">
        <f>W247*Solution!$C$22</f>
        <v>247816.77896064942</v>
      </c>
      <c r="V248" s="6">
        <f>Solution!$C$10</f>
        <v>2000</v>
      </c>
      <c r="W248" s="6">
        <f t="shared" si="52"/>
        <v>12640655.726993119</v>
      </c>
      <c r="X248" s="4"/>
    </row>
    <row r="249" spans="1:24" x14ac:dyDescent="0.25">
      <c r="A249" s="4">
        <v>246</v>
      </c>
      <c r="B249" s="6">
        <f t="shared" si="46"/>
        <v>1381.1632805559802</v>
      </c>
      <c r="C249" s="6">
        <f t="shared" si="47"/>
        <v>-243.37446966631796</v>
      </c>
      <c r="D249" s="6">
        <f t="shared" si="48"/>
        <v>1624.5377502222982</v>
      </c>
      <c r="E249" s="6">
        <f>-FV(Solution!$C$7/12,1,-B249,E248)</f>
        <v>-98974.325616761897</v>
      </c>
      <c r="F249" s="16"/>
      <c r="G249" s="4">
        <v>246</v>
      </c>
      <c r="H249" s="6">
        <f t="shared" si="40"/>
        <v>2000</v>
      </c>
      <c r="I249" s="6">
        <f t="shared" si="49"/>
        <v>-765.44277219078504</v>
      </c>
      <c r="J249" s="6">
        <f t="shared" si="50"/>
        <v>2765.442772190785</v>
      </c>
      <c r="K249" s="6">
        <f>-FV(Solution!$C$7/12,1,-H249,K248)</f>
        <v>-308942.55164852366</v>
      </c>
      <c r="L249" s="21" t="b">
        <f>IF(I249&gt;=0,SUM($I$4:I249))</f>
        <v>0</v>
      </c>
      <c r="M249" s="35">
        <f t="shared" si="43"/>
        <v>246</v>
      </c>
      <c r="N249" s="4">
        <f t="shared" si="44"/>
        <v>246</v>
      </c>
      <c r="O249" s="13">
        <f>Q248*Solution!$C$22</f>
        <v>78592.699319474195</v>
      </c>
      <c r="P249" s="6">
        <f t="shared" si="41"/>
        <v>618.83671944401976</v>
      </c>
      <c r="Q249" s="6">
        <f t="shared" si="51"/>
        <v>4008846.5020126281</v>
      </c>
      <c r="R249" s="4">
        <f t="shared" si="42"/>
        <v>246</v>
      </c>
      <c r="S249" s="16"/>
      <c r="T249" s="4">
        <f t="shared" si="45"/>
        <v>425</v>
      </c>
      <c r="U249" s="13">
        <f>W248*Solution!$C$22</f>
        <v>252813.11453986241</v>
      </c>
      <c r="V249" s="6">
        <f>Solution!$C$10</f>
        <v>2000</v>
      </c>
      <c r="W249" s="6">
        <f t="shared" si="52"/>
        <v>12895468.841532981</v>
      </c>
      <c r="X249" s="4"/>
    </row>
    <row r="250" spans="1:24" x14ac:dyDescent="0.25">
      <c r="A250" s="4">
        <v>247</v>
      </c>
      <c r="B250" s="6">
        <f t="shared" si="46"/>
        <v>1381.1632805559802</v>
      </c>
      <c r="C250" s="6">
        <f t="shared" si="47"/>
        <v>-247.43581404187535</v>
      </c>
      <c r="D250" s="6">
        <f t="shared" si="48"/>
        <v>1628.5990945978556</v>
      </c>
      <c r="E250" s="6">
        <f>-FV(Solution!$C$7/12,1,-B250,E249)</f>
        <v>-100602.92471135975</v>
      </c>
      <c r="F250" s="16"/>
      <c r="G250" s="4">
        <v>247</v>
      </c>
      <c r="H250" s="6">
        <f t="shared" si="40"/>
        <v>2000</v>
      </c>
      <c r="I250" s="6">
        <f t="shared" si="49"/>
        <v>-772.35637912125094</v>
      </c>
      <c r="J250" s="6">
        <f t="shared" si="50"/>
        <v>2772.3563791212509</v>
      </c>
      <c r="K250" s="6">
        <f>-FV(Solution!$C$7/12,1,-H250,K249)</f>
        <v>-311714.90802764491</v>
      </c>
      <c r="L250" s="21" t="b">
        <f>IF(I250&gt;=0,SUM($I$4:I250))</f>
        <v>0</v>
      </c>
      <c r="M250" s="35">
        <f t="shared" si="43"/>
        <v>247</v>
      </c>
      <c r="N250" s="4">
        <f t="shared" si="44"/>
        <v>247</v>
      </c>
      <c r="O250" s="13">
        <f>Q249*Solution!$C$22</f>
        <v>80176.93004025257</v>
      </c>
      <c r="P250" s="6">
        <f t="shared" si="41"/>
        <v>618.83671944401976</v>
      </c>
      <c r="Q250" s="6">
        <f t="shared" si="51"/>
        <v>4089642.2687723245</v>
      </c>
      <c r="R250" s="4">
        <f t="shared" si="42"/>
        <v>247</v>
      </c>
      <c r="S250" s="16"/>
      <c r="T250" s="4">
        <f t="shared" si="45"/>
        <v>426</v>
      </c>
      <c r="U250" s="13">
        <f>W249*Solution!$C$22</f>
        <v>257909.37683065963</v>
      </c>
      <c r="V250" s="6">
        <f>Solution!$C$10</f>
        <v>2000</v>
      </c>
      <c r="W250" s="6">
        <f t="shared" si="52"/>
        <v>13155378.218363641</v>
      </c>
      <c r="X250" s="4"/>
    </row>
    <row r="251" spans="1:24" x14ac:dyDescent="0.25">
      <c r="A251" s="4">
        <v>248</v>
      </c>
      <c r="B251" s="6">
        <f t="shared" si="46"/>
        <v>1381.1632805559802</v>
      </c>
      <c r="C251" s="6">
        <f t="shared" si="47"/>
        <v>-251.50731177835951</v>
      </c>
      <c r="D251" s="6">
        <f t="shared" si="48"/>
        <v>1632.6705923343397</v>
      </c>
      <c r="E251" s="6">
        <f>-FV(Solution!$C$7/12,1,-B251,E250)</f>
        <v>-102235.59530369409</v>
      </c>
      <c r="F251" s="16"/>
      <c r="G251" s="4">
        <v>248</v>
      </c>
      <c r="H251" s="6">
        <f t="shared" si="40"/>
        <v>2000</v>
      </c>
      <c r="I251" s="6">
        <f t="shared" si="49"/>
        <v>-779.28727006906411</v>
      </c>
      <c r="J251" s="6">
        <f t="shared" si="50"/>
        <v>2779.2872700690641</v>
      </c>
      <c r="K251" s="6">
        <f>-FV(Solution!$C$7/12,1,-H251,K250)</f>
        <v>-314494.19529771397</v>
      </c>
      <c r="L251" s="21" t="b">
        <f>IF(I251&gt;=0,SUM($I$4:I251))</f>
        <v>0</v>
      </c>
      <c r="M251" s="35">
        <f t="shared" si="43"/>
        <v>248</v>
      </c>
      <c r="N251" s="4">
        <f t="shared" si="44"/>
        <v>248</v>
      </c>
      <c r="O251" s="13">
        <f>Q250*Solution!$C$22</f>
        <v>81792.845375446486</v>
      </c>
      <c r="P251" s="6">
        <f t="shared" si="41"/>
        <v>618.83671944401976</v>
      </c>
      <c r="Q251" s="6">
        <f t="shared" si="51"/>
        <v>4172053.9508672152</v>
      </c>
      <c r="R251" s="4">
        <f t="shared" si="42"/>
        <v>248</v>
      </c>
      <c r="S251" s="16"/>
      <c r="T251" s="4">
        <f t="shared" si="45"/>
        <v>427</v>
      </c>
      <c r="U251" s="13">
        <f>W250*Solution!$C$22</f>
        <v>263107.56436727283</v>
      </c>
      <c r="V251" s="6">
        <f>Solution!$C$10</f>
        <v>2000</v>
      </c>
      <c r="W251" s="6">
        <f t="shared" si="52"/>
        <v>13420485.782730913</v>
      </c>
      <c r="X251" s="4"/>
    </row>
    <row r="252" spans="1:24" x14ac:dyDescent="0.25">
      <c r="A252" s="4">
        <v>249</v>
      </c>
      <c r="B252" s="6">
        <f t="shared" si="46"/>
        <v>1381.1632805559802</v>
      </c>
      <c r="C252" s="6">
        <f t="shared" si="47"/>
        <v>-255.58898825920005</v>
      </c>
      <c r="D252" s="6">
        <f t="shared" si="48"/>
        <v>1636.7522688151803</v>
      </c>
      <c r="E252" s="6">
        <f>-FV(Solution!$C$7/12,1,-B252,E251)</f>
        <v>-103872.34757250927</v>
      </c>
      <c r="F252" s="16"/>
      <c r="G252" s="4">
        <v>249</v>
      </c>
      <c r="H252" s="6">
        <f t="shared" si="40"/>
        <v>2000</v>
      </c>
      <c r="I252" s="6">
        <f t="shared" si="49"/>
        <v>-786.23548824421596</v>
      </c>
      <c r="J252" s="6">
        <f t="shared" si="50"/>
        <v>2786.235488244216</v>
      </c>
      <c r="K252" s="6">
        <f>-FV(Solution!$C$7/12,1,-H252,K251)</f>
        <v>-317280.43078595819</v>
      </c>
      <c r="L252" s="21" t="b">
        <f>IF(I252&gt;=0,SUM($I$4:I252))</f>
        <v>0</v>
      </c>
      <c r="M252" s="35">
        <f t="shared" si="43"/>
        <v>249</v>
      </c>
      <c r="N252" s="4">
        <f t="shared" si="44"/>
        <v>249</v>
      </c>
      <c r="O252" s="13">
        <f>Q251*Solution!$C$22</f>
        <v>83441.079017344309</v>
      </c>
      <c r="P252" s="6">
        <f t="shared" si="41"/>
        <v>618.83671944401976</v>
      </c>
      <c r="Q252" s="6">
        <f t="shared" si="51"/>
        <v>4256113.8666040031</v>
      </c>
      <c r="R252" s="4">
        <f t="shared" si="42"/>
        <v>249</v>
      </c>
      <c r="S252" s="16"/>
      <c r="T252" s="4">
        <f t="shared" si="45"/>
        <v>428</v>
      </c>
      <c r="U252" s="13">
        <f>W251*Solution!$C$22</f>
        <v>268409.71565461828</v>
      </c>
      <c r="V252" s="6">
        <f>Solution!$C$10</f>
        <v>2000</v>
      </c>
      <c r="W252" s="6">
        <f t="shared" si="52"/>
        <v>13690895.498385532</v>
      </c>
      <c r="X252" s="4"/>
    </row>
    <row r="253" spans="1:24" x14ac:dyDescent="0.25">
      <c r="A253" s="4">
        <v>250</v>
      </c>
      <c r="B253" s="6">
        <f t="shared" si="46"/>
        <v>1381.1632805559802</v>
      </c>
      <c r="C253" s="6">
        <f t="shared" si="47"/>
        <v>-259.68086893124382</v>
      </c>
      <c r="D253" s="6">
        <f t="shared" si="48"/>
        <v>1640.8441494872241</v>
      </c>
      <c r="E253" s="6">
        <f>-FV(Solution!$C$7/12,1,-B253,E252)</f>
        <v>-105513.1917219965</v>
      </c>
      <c r="F253" s="16"/>
      <c r="G253" s="4">
        <v>250</v>
      </c>
      <c r="H253" s="6">
        <f t="shared" si="40"/>
        <v>2000</v>
      </c>
      <c r="I253" s="6">
        <f t="shared" si="49"/>
        <v>-793.20107696484774</v>
      </c>
      <c r="J253" s="6">
        <f t="shared" si="50"/>
        <v>2793.2010769648477</v>
      </c>
      <c r="K253" s="6">
        <f>-FV(Solution!$C$7/12,1,-H253,K252)</f>
        <v>-320073.63186292304</v>
      </c>
      <c r="L253" s="21" t="b">
        <f>IF(I253&gt;=0,SUM($I$4:I253))</f>
        <v>0</v>
      </c>
      <c r="M253" s="35">
        <f t="shared" si="43"/>
        <v>250</v>
      </c>
      <c r="N253" s="4">
        <f t="shared" si="44"/>
        <v>250</v>
      </c>
      <c r="O253" s="13">
        <f>Q252*Solution!$C$22</f>
        <v>85122.277332080062</v>
      </c>
      <c r="P253" s="6">
        <f t="shared" si="41"/>
        <v>618.83671944401976</v>
      </c>
      <c r="Q253" s="6">
        <f t="shared" si="51"/>
        <v>4341854.9806555267</v>
      </c>
      <c r="R253" s="4">
        <f t="shared" si="42"/>
        <v>250</v>
      </c>
      <c r="S253" s="16"/>
      <c r="T253" s="4">
        <f t="shared" si="45"/>
        <v>429</v>
      </c>
      <c r="U253" s="13">
        <f>W252*Solution!$C$22</f>
        <v>273817.90996771061</v>
      </c>
      <c r="V253" s="6">
        <f>Solution!$C$10</f>
        <v>2000</v>
      </c>
      <c r="W253" s="6">
        <f t="shared" si="52"/>
        <v>13966713.408353243</v>
      </c>
      <c r="X253" s="4"/>
    </row>
    <row r="254" spans="1:24" x14ac:dyDescent="0.25">
      <c r="A254" s="4">
        <v>251</v>
      </c>
      <c r="B254" s="6">
        <f t="shared" si="46"/>
        <v>1381.1632805559802</v>
      </c>
      <c r="C254" s="6">
        <f t="shared" si="47"/>
        <v>-263.78297930495864</v>
      </c>
      <c r="D254" s="6">
        <f t="shared" si="48"/>
        <v>1644.9462598609389</v>
      </c>
      <c r="E254" s="6">
        <f>-FV(Solution!$C$7/12,1,-B254,E253)</f>
        <v>-107158.13798185744</v>
      </c>
      <c r="F254" s="16"/>
      <c r="G254" s="4">
        <v>251</v>
      </c>
      <c r="H254" s="6">
        <f t="shared" si="40"/>
        <v>2000</v>
      </c>
      <c r="I254" s="6">
        <f t="shared" si="49"/>
        <v>-800.18407965725055</v>
      </c>
      <c r="J254" s="6">
        <f t="shared" si="50"/>
        <v>2800.1840796572505</v>
      </c>
      <c r="K254" s="6">
        <f>-FV(Solution!$C$7/12,1,-H254,K253)</f>
        <v>-322873.81594258029</v>
      </c>
      <c r="L254" s="21" t="b">
        <f>IF(I254&gt;=0,SUM($I$4:I254))</f>
        <v>0</v>
      </c>
      <c r="M254" s="35">
        <f t="shared" si="43"/>
        <v>251</v>
      </c>
      <c r="N254" s="4">
        <f t="shared" si="44"/>
        <v>251</v>
      </c>
      <c r="O254" s="13">
        <f>Q253*Solution!$C$22</f>
        <v>86837.099613110535</v>
      </c>
      <c r="P254" s="6">
        <f t="shared" si="41"/>
        <v>618.83671944401976</v>
      </c>
      <c r="Q254" s="6">
        <f t="shared" si="51"/>
        <v>4429310.9169880813</v>
      </c>
      <c r="R254" s="4">
        <f t="shared" si="42"/>
        <v>251</v>
      </c>
      <c r="S254" s="16"/>
      <c r="T254" s="4">
        <f t="shared" si="45"/>
        <v>430</v>
      </c>
      <c r="U254" s="13">
        <f>W253*Solution!$C$22</f>
        <v>279334.26816706487</v>
      </c>
      <c r="V254" s="6">
        <f>Solution!$C$10</f>
        <v>2000</v>
      </c>
      <c r="W254" s="6">
        <f t="shared" si="52"/>
        <v>14248047.676520308</v>
      </c>
      <c r="X254" s="4"/>
    </row>
    <row r="255" spans="1:24" x14ac:dyDescent="0.25">
      <c r="A255" s="4">
        <v>252</v>
      </c>
      <c r="B255" s="6">
        <f t="shared" si="46"/>
        <v>1381.1632805559802</v>
      </c>
      <c r="C255" s="6">
        <f t="shared" si="47"/>
        <v>-267.89534495460794</v>
      </c>
      <c r="D255" s="6">
        <f t="shared" si="48"/>
        <v>1649.0586255105882</v>
      </c>
      <c r="E255" s="6">
        <f>-FV(Solution!$C$7/12,1,-B255,E254)</f>
        <v>-108807.19660736802</v>
      </c>
      <c r="F255" s="16"/>
      <c r="G255" s="4">
        <v>252</v>
      </c>
      <c r="H255" s="6">
        <f t="shared" si="40"/>
        <v>2000</v>
      </c>
      <c r="I255" s="6">
        <f t="shared" si="49"/>
        <v>-807.18453985638916</v>
      </c>
      <c r="J255" s="6">
        <f t="shared" si="50"/>
        <v>2807.1845398563892</v>
      </c>
      <c r="K255" s="6">
        <f>-FV(Solution!$C$7/12,1,-H255,K254)</f>
        <v>-325681.00048243668</v>
      </c>
      <c r="L255" s="21" t="b">
        <f>IF(I255&gt;=0,SUM($I$4:I255))</f>
        <v>0</v>
      </c>
      <c r="M255" s="35">
        <f t="shared" si="43"/>
        <v>252</v>
      </c>
      <c r="N255" s="4">
        <f t="shared" si="44"/>
        <v>252</v>
      </c>
      <c r="O255" s="13">
        <f>Q254*Solution!$C$22</f>
        <v>88586.218339761632</v>
      </c>
      <c r="P255" s="6">
        <f t="shared" si="41"/>
        <v>618.83671944401976</v>
      </c>
      <c r="Q255" s="6">
        <f t="shared" si="51"/>
        <v>4518515.972047287</v>
      </c>
      <c r="R255" s="4">
        <f t="shared" si="42"/>
        <v>252</v>
      </c>
      <c r="S255" s="16"/>
      <c r="T255" s="4">
        <f t="shared" si="45"/>
        <v>431</v>
      </c>
      <c r="U255" s="13">
        <f>W254*Solution!$C$22</f>
        <v>284960.95353040617</v>
      </c>
      <c r="V255" s="6">
        <f>Solution!$C$10</f>
        <v>2000</v>
      </c>
      <c r="W255" s="6">
        <f t="shared" si="52"/>
        <v>14535008.630050715</v>
      </c>
      <c r="X255" s="4"/>
    </row>
    <row r="256" spans="1:24" x14ac:dyDescent="0.25">
      <c r="A256" s="4">
        <v>253</v>
      </c>
      <c r="B256" s="6">
        <f t="shared" si="46"/>
        <v>1381.1632805559802</v>
      </c>
      <c r="C256" s="6">
        <f t="shared" si="47"/>
        <v>-272.01799151838168</v>
      </c>
      <c r="D256" s="6">
        <f t="shared" si="48"/>
        <v>1653.1812720743619</v>
      </c>
      <c r="E256" s="6">
        <f>-FV(Solution!$C$7/12,1,-B256,E255)</f>
        <v>-110460.37787944239</v>
      </c>
      <c r="F256" s="16"/>
      <c r="G256" s="4">
        <v>253</v>
      </c>
      <c r="H256" s="6">
        <f t="shared" si="40"/>
        <v>2000</v>
      </c>
      <c r="I256" s="6">
        <f t="shared" si="49"/>
        <v>-814.2025012060185</v>
      </c>
      <c r="J256" s="6">
        <f t="shared" si="50"/>
        <v>2814.2025012060185</v>
      </c>
      <c r="K256" s="6">
        <f>-FV(Solution!$C$7/12,1,-H256,K255)</f>
        <v>-328495.2029836427</v>
      </c>
      <c r="L256" s="21" t="b">
        <f>IF(I256&gt;=0,SUM($I$4:I256))</f>
        <v>0</v>
      </c>
      <c r="M256" s="35">
        <f t="shared" si="43"/>
        <v>253</v>
      </c>
      <c r="N256" s="4">
        <f t="shared" si="44"/>
        <v>253</v>
      </c>
      <c r="O256" s="13">
        <f>Q255*Solution!$C$22</f>
        <v>90370.319440945736</v>
      </c>
      <c r="P256" s="6">
        <f t="shared" si="41"/>
        <v>618.83671944401976</v>
      </c>
      <c r="Q256" s="6">
        <f t="shared" si="51"/>
        <v>4609505.128207677</v>
      </c>
      <c r="R256" s="4">
        <f t="shared" si="42"/>
        <v>253</v>
      </c>
      <c r="S256" s="16"/>
      <c r="T256" s="4">
        <f t="shared" si="45"/>
        <v>432</v>
      </c>
      <c r="U256" s="13">
        <f>W255*Solution!$C$22</f>
        <v>290700.17260101432</v>
      </c>
      <c r="V256" s="6">
        <f>Solution!$C$10</f>
        <v>2000</v>
      </c>
      <c r="W256" s="6">
        <f t="shared" si="52"/>
        <v>14827708.802651729</v>
      </c>
      <c r="X256" s="4"/>
    </row>
    <row r="257" spans="1:24" x14ac:dyDescent="0.25">
      <c r="A257" s="4">
        <v>254</v>
      </c>
      <c r="B257" s="6">
        <f t="shared" si="46"/>
        <v>1381.1632805559802</v>
      </c>
      <c r="C257" s="6">
        <f t="shared" si="47"/>
        <v>-276.15094469857104</v>
      </c>
      <c r="D257" s="6">
        <f t="shared" si="48"/>
        <v>1657.3142252545513</v>
      </c>
      <c r="E257" s="6">
        <f>-FV(Solution!$C$7/12,1,-B257,E256)</f>
        <v>-112117.69210469694</v>
      </c>
      <c r="F257" s="16"/>
      <c r="G257" s="4">
        <v>254</v>
      </c>
      <c r="H257" s="6">
        <f t="shared" si="40"/>
        <v>2000</v>
      </c>
      <c r="I257" s="6">
        <f t="shared" si="49"/>
        <v>-821.23800745903281</v>
      </c>
      <c r="J257" s="6">
        <f t="shared" si="50"/>
        <v>2821.2380074590328</v>
      </c>
      <c r="K257" s="6">
        <f>-FV(Solution!$C$7/12,1,-H257,K256)</f>
        <v>-331316.44099110173</v>
      </c>
      <c r="L257" s="21" t="b">
        <f>IF(I257&gt;=0,SUM($I$4:I257))</f>
        <v>0</v>
      </c>
      <c r="M257" s="35">
        <f t="shared" si="43"/>
        <v>254</v>
      </c>
      <c r="N257" s="4">
        <f t="shared" si="44"/>
        <v>254</v>
      </c>
      <c r="O257" s="13">
        <f>Q256*Solution!$C$22</f>
        <v>92190.102564153538</v>
      </c>
      <c r="P257" s="6">
        <f t="shared" si="41"/>
        <v>618.83671944401976</v>
      </c>
      <c r="Q257" s="6">
        <f t="shared" si="51"/>
        <v>4702314.0674912743</v>
      </c>
      <c r="R257" s="4">
        <f t="shared" si="42"/>
        <v>254</v>
      </c>
      <c r="S257" s="16"/>
      <c r="T257" s="4">
        <f t="shared" si="45"/>
        <v>433</v>
      </c>
      <c r="U257" s="13">
        <f>W256*Solution!$C$22</f>
        <v>296554.17605303461</v>
      </c>
      <c r="V257" s="6">
        <f>Solution!$C$10</f>
        <v>2000</v>
      </c>
      <c r="W257" s="6">
        <f t="shared" si="52"/>
        <v>15126262.978704764</v>
      </c>
      <c r="X257" s="4"/>
    </row>
    <row r="258" spans="1:24" x14ac:dyDescent="0.25">
      <c r="A258" s="4">
        <v>255</v>
      </c>
      <c r="B258" s="6">
        <f t="shared" si="46"/>
        <v>1381.1632805559802</v>
      </c>
      <c r="C258" s="6">
        <f t="shared" si="47"/>
        <v>-280.29423026169934</v>
      </c>
      <c r="D258" s="6">
        <f t="shared" si="48"/>
        <v>1661.4575108176796</v>
      </c>
      <c r="E258" s="6">
        <f>-FV(Solution!$C$7/12,1,-B258,E257)</f>
        <v>-113779.14961551462</v>
      </c>
      <c r="F258" s="16"/>
      <c r="G258" s="4">
        <v>255</v>
      </c>
      <c r="H258" s="6">
        <f t="shared" si="40"/>
        <v>2000</v>
      </c>
      <c r="I258" s="6">
        <f t="shared" si="49"/>
        <v>-828.29110247769859</v>
      </c>
      <c r="J258" s="6">
        <f t="shared" si="50"/>
        <v>2828.2911024776986</v>
      </c>
      <c r="K258" s="6">
        <f>-FV(Solution!$C$7/12,1,-H258,K257)</f>
        <v>-334144.73209357943</v>
      </c>
      <c r="L258" s="21" t="b">
        <f>IF(I258&gt;=0,SUM($I$4:I258))</f>
        <v>0</v>
      </c>
      <c r="M258" s="35">
        <f t="shared" si="43"/>
        <v>255</v>
      </c>
      <c r="N258" s="4">
        <f t="shared" si="44"/>
        <v>255</v>
      </c>
      <c r="O258" s="13">
        <f>Q257*Solution!$C$22</f>
        <v>94046.281349825484</v>
      </c>
      <c r="P258" s="6">
        <f t="shared" si="41"/>
        <v>618.83671944401976</v>
      </c>
      <c r="Q258" s="6">
        <f t="shared" si="51"/>
        <v>4796979.185560544</v>
      </c>
      <c r="R258" s="4">
        <f t="shared" si="42"/>
        <v>255</v>
      </c>
      <c r="S258" s="16"/>
      <c r="T258" s="4">
        <f t="shared" si="45"/>
        <v>434</v>
      </c>
      <c r="U258" s="13">
        <f>W257*Solution!$C$22</f>
        <v>302525.25957409525</v>
      </c>
      <c r="V258" s="6">
        <f>Solution!$C$10</f>
        <v>2000</v>
      </c>
      <c r="W258" s="6">
        <f t="shared" si="52"/>
        <v>15430788.238278858</v>
      </c>
      <c r="X258" s="4"/>
    </row>
    <row r="259" spans="1:24" x14ac:dyDescent="0.25">
      <c r="A259" s="4">
        <v>256</v>
      </c>
      <c r="B259" s="6">
        <f t="shared" si="46"/>
        <v>1381.1632805559802</v>
      </c>
      <c r="C259" s="6">
        <f t="shared" si="47"/>
        <v>-284.44787403875489</v>
      </c>
      <c r="D259" s="6">
        <f t="shared" si="48"/>
        <v>1665.6111545947351</v>
      </c>
      <c r="E259" s="6">
        <f>-FV(Solution!$C$7/12,1,-B259,E258)</f>
        <v>-115444.76077010935</v>
      </c>
      <c r="F259" s="16"/>
      <c r="G259" s="4">
        <v>256</v>
      </c>
      <c r="H259" s="6">
        <f t="shared" si="40"/>
        <v>2000</v>
      </c>
      <c r="I259" s="6">
        <f t="shared" si="49"/>
        <v>-835.3618302338873</v>
      </c>
      <c r="J259" s="6">
        <f t="shared" si="50"/>
        <v>2835.3618302338873</v>
      </c>
      <c r="K259" s="6">
        <f>-FV(Solution!$C$7/12,1,-H259,K258)</f>
        <v>-336980.09392381331</v>
      </c>
      <c r="L259" s="21" t="b">
        <f>IF(I259&gt;=0,SUM($I$4:I259))</f>
        <v>0</v>
      </c>
      <c r="M259" s="35">
        <f t="shared" si="43"/>
        <v>256</v>
      </c>
      <c r="N259" s="4">
        <f t="shared" si="44"/>
        <v>256</v>
      </c>
      <c r="O259" s="13">
        <f>Q258*Solution!$C$22</f>
        <v>95939.583711210886</v>
      </c>
      <c r="P259" s="6">
        <f t="shared" si="41"/>
        <v>618.83671944401976</v>
      </c>
      <c r="Q259" s="6">
        <f t="shared" si="51"/>
        <v>4893537.6059911987</v>
      </c>
      <c r="R259" s="4">
        <f t="shared" si="42"/>
        <v>256</v>
      </c>
      <c r="S259" s="16"/>
      <c r="T259" s="4">
        <f t="shared" si="45"/>
        <v>435</v>
      </c>
      <c r="U259" s="13">
        <f>W258*Solution!$C$22</f>
        <v>308615.76476557716</v>
      </c>
      <c r="V259" s="6">
        <f>Solution!$C$10</f>
        <v>2000</v>
      </c>
      <c r="W259" s="6">
        <f t="shared" si="52"/>
        <v>15741404.003044436</v>
      </c>
      <c r="X259" s="4"/>
    </row>
    <row r="260" spans="1:24" x14ac:dyDescent="0.25">
      <c r="A260" s="4">
        <v>257</v>
      </c>
      <c r="B260" s="6">
        <f t="shared" si="46"/>
        <v>1381.1632805559802</v>
      </c>
      <c r="C260" s="6">
        <f t="shared" si="47"/>
        <v>-288.61190192523463</v>
      </c>
      <c r="D260" s="6">
        <f t="shared" si="48"/>
        <v>1669.7751824812149</v>
      </c>
      <c r="E260" s="6">
        <f>-FV(Solution!$C$7/12,1,-B260,E259)</f>
        <v>-117114.53595259057</v>
      </c>
      <c r="F260" s="16"/>
      <c r="G260" s="4">
        <v>257</v>
      </c>
      <c r="H260" s="6">
        <f t="shared" ref="H260:H323" si="53">$R$1</f>
        <v>2000</v>
      </c>
      <c r="I260" s="6">
        <f t="shared" si="49"/>
        <v>-842.45023480948294</v>
      </c>
      <c r="J260" s="6">
        <f t="shared" si="50"/>
        <v>2842.4502348094829</v>
      </c>
      <c r="K260" s="6">
        <f>-FV(Solution!$C$7/12,1,-H260,K259)</f>
        <v>-339822.5441586228</v>
      </c>
      <c r="L260" s="21" t="b">
        <f>IF(I260&gt;=0,SUM($I$4:I260))</f>
        <v>0</v>
      </c>
      <c r="M260" s="35">
        <f t="shared" si="43"/>
        <v>257</v>
      </c>
      <c r="N260" s="4">
        <f t="shared" si="44"/>
        <v>257</v>
      </c>
      <c r="O260" s="13">
        <f>Q259*Solution!$C$22</f>
        <v>97870.75211982397</v>
      </c>
      <c r="P260" s="6">
        <f t="shared" ref="P260:P323" si="54">$O$2</f>
        <v>618.83671944401976</v>
      </c>
      <c r="Q260" s="6">
        <f t="shared" si="51"/>
        <v>4992027.194830467</v>
      </c>
      <c r="R260" s="4">
        <f t="shared" ref="R260:R323" si="55">N260</f>
        <v>257</v>
      </c>
      <c r="S260" s="16"/>
      <c r="T260" s="4">
        <f t="shared" si="45"/>
        <v>436</v>
      </c>
      <c r="U260" s="13">
        <f>W259*Solution!$C$22</f>
        <v>314828.08006088872</v>
      </c>
      <c r="V260" s="6">
        <f>Solution!$C$10</f>
        <v>2000</v>
      </c>
      <c r="W260" s="6">
        <f t="shared" si="52"/>
        <v>16058232.083105324</v>
      </c>
      <c r="X260" s="4"/>
    </row>
    <row r="261" spans="1:24" x14ac:dyDescent="0.25">
      <c r="A261" s="4">
        <v>258</v>
      </c>
      <c r="B261" s="6">
        <f t="shared" si="46"/>
        <v>1381.1632805559802</v>
      </c>
      <c r="C261" s="6">
        <f t="shared" si="47"/>
        <v>-292.7863398814352</v>
      </c>
      <c r="D261" s="6">
        <f t="shared" si="48"/>
        <v>1673.9496204374154</v>
      </c>
      <c r="E261" s="6">
        <f>-FV(Solution!$C$7/12,1,-B261,E260)</f>
        <v>-118788.48557302798</v>
      </c>
      <c r="F261" s="16"/>
      <c r="G261" s="4">
        <v>258</v>
      </c>
      <c r="H261" s="6">
        <f t="shared" si="53"/>
        <v>2000</v>
      </c>
      <c r="I261" s="6">
        <f t="shared" si="49"/>
        <v>-849.55636039649835</v>
      </c>
      <c r="J261" s="6">
        <f t="shared" si="50"/>
        <v>2849.5563603964983</v>
      </c>
      <c r="K261" s="6">
        <f>-FV(Solution!$C$7/12,1,-H261,K260)</f>
        <v>-342672.1005190193</v>
      </c>
      <c r="L261" s="21" t="b">
        <f>IF(I261&gt;=0,SUM($I$4:I261))</f>
        <v>0</v>
      </c>
      <c r="M261" s="35">
        <f t="shared" ref="M261:M324" si="56">IF(K261&lt;=$M$3,INT(G261))</f>
        <v>258</v>
      </c>
      <c r="N261" s="4">
        <f t="shared" ref="N261:N324" si="57">N260+1</f>
        <v>258</v>
      </c>
      <c r="O261" s="13">
        <f>Q260*Solution!$C$22</f>
        <v>99840.543896609335</v>
      </c>
      <c r="P261" s="6">
        <f t="shared" si="54"/>
        <v>618.83671944401976</v>
      </c>
      <c r="Q261" s="6">
        <f t="shared" si="51"/>
        <v>5092486.57544652</v>
      </c>
      <c r="R261" s="4">
        <f t="shared" si="55"/>
        <v>258</v>
      </c>
      <c r="S261" s="16"/>
      <c r="T261" s="4">
        <f t="shared" ref="T261:T324" si="58">T260+1</f>
        <v>437</v>
      </c>
      <c r="U261" s="13">
        <f>W260*Solution!$C$22</f>
        <v>321164.6416621065</v>
      </c>
      <c r="V261" s="6">
        <f>Solution!$C$10</f>
        <v>2000</v>
      </c>
      <c r="W261" s="6">
        <f t="shared" si="52"/>
        <v>16381396.72476743</v>
      </c>
      <c r="X261" s="4"/>
    </row>
    <row r="262" spans="1:24" x14ac:dyDescent="0.25">
      <c r="A262" s="4">
        <v>259</v>
      </c>
      <c r="B262" s="6">
        <f t="shared" ref="B262:B325" si="59">$B$4</f>
        <v>1381.1632805559802</v>
      </c>
      <c r="C262" s="6">
        <f t="shared" ref="C262:C325" si="60">B262-D262</f>
        <v>-296.97121393252564</v>
      </c>
      <c r="D262" s="6">
        <f t="shared" ref="D262:D325" si="61">E261-E262</f>
        <v>1678.1344944885059</v>
      </c>
      <c r="E262" s="6">
        <f>-FV(Solution!$C$7/12,1,-B262,E261)</f>
        <v>-120466.62006751649</v>
      </c>
      <c r="F262" s="16"/>
      <c r="G262" s="4">
        <v>259</v>
      </c>
      <c r="H262" s="6">
        <f t="shared" si="53"/>
        <v>2000</v>
      </c>
      <c r="I262" s="6">
        <f t="shared" ref="I262:I325" si="62">H262-J262</f>
        <v>-856.68025129748276</v>
      </c>
      <c r="J262" s="6">
        <f t="shared" ref="J262:J325" si="63">K261-K262</f>
        <v>2856.6802512974828</v>
      </c>
      <c r="K262" s="6">
        <f>-FV(Solution!$C$7/12,1,-H262,K261)</f>
        <v>-345528.78077031678</v>
      </c>
      <c r="L262" s="21" t="b">
        <f>IF(I262&gt;=0,SUM($I$4:I262))</f>
        <v>0</v>
      </c>
      <c r="M262" s="35">
        <f t="shared" si="56"/>
        <v>259</v>
      </c>
      <c r="N262" s="4">
        <f t="shared" si="57"/>
        <v>259</v>
      </c>
      <c r="O262" s="13">
        <f>Q261*Solution!$C$22</f>
        <v>101849.7315089304</v>
      </c>
      <c r="P262" s="6">
        <f t="shared" si="54"/>
        <v>618.83671944401976</v>
      </c>
      <c r="Q262" s="6">
        <f t="shared" ref="Q262:Q325" si="64">Q261+O262+P262</f>
        <v>5194955.1436748942</v>
      </c>
      <c r="R262" s="4">
        <f t="shared" si="55"/>
        <v>259</v>
      </c>
      <c r="S262" s="16"/>
      <c r="T262" s="4">
        <f t="shared" si="58"/>
        <v>438</v>
      </c>
      <c r="U262" s="13">
        <f>W261*Solution!$C$22</f>
        <v>327627.9344953486</v>
      </c>
      <c r="V262" s="6">
        <f>Solution!$C$10</f>
        <v>2000</v>
      </c>
      <c r="W262" s="6">
        <f t="shared" si="52"/>
        <v>16711024.659262778</v>
      </c>
      <c r="X262" s="4"/>
    </row>
    <row r="263" spans="1:24" x14ac:dyDescent="0.25">
      <c r="A263" s="4">
        <v>260</v>
      </c>
      <c r="B263" s="6">
        <f t="shared" si="59"/>
        <v>1381.1632805559802</v>
      </c>
      <c r="C263" s="6">
        <f t="shared" si="60"/>
        <v>-301.1665501687512</v>
      </c>
      <c r="D263" s="6">
        <f t="shared" si="61"/>
        <v>1682.3298307247314</v>
      </c>
      <c r="E263" s="6">
        <f>-FV(Solution!$C$7/12,1,-B263,E262)</f>
        <v>-122148.94989824122</v>
      </c>
      <c r="F263" s="16"/>
      <c r="G263" s="4">
        <v>260</v>
      </c>
      <c r="H263" s="6">
        <f t="shared" si="53"/>
        <v>2000</v>
      </c>
      <c r="I263" s="6">
        <f t="shared" si="62"/>
        <v>-863.82195192569634</v>
      </c>
      <c r="J263" s="6">
        <f t="shared" si="63"/>
        <v>2863.8219519256963</v>
      </c>
      <c r="K263" s="6">
        <f>-FV(Solution!$C$7/12,1,-H263,K262)</f>
        <v>-348392.60272224247</v>
      </c>
      <c r="L263" s="21" t="b">
        <f>IF(I263&gt;=0,SUM($I$4:I263))</f>
        <v>0</v>
      </c>
      <c r="M263" s="35">
        <f t="shared" si="56"/>
        <v>260</v>
      </c>
      <c r="N263" s="4">
        <f t="shared" si="57"/>
        <v>260</v>
      </c>
      <c r="O263" s="13">
        <f>Q262*Solution!$C$22</f>
        <v>103899.10287349789</v>
      </c>
      <c r="P263" s="6">
        <f t="shared" si="54"/>
        <v>618.83671944401976</v>
      </c>
      <c r="Q263" s="6">
        <f t="shared" si="64"/>
        <v>5299473.0832678359</v>
      </c>
      <c r="R263" s="4">
        <f t="shared" si="55"/>
        <v>260</v>
      </c>
      <c r="S263" s="16"/>
      <c r="T263" s="4">
        <f t="shared" si="58"/>
        <v>439</v>
      </c>
      <c r="U263" s="13">
        <f>W262*Solution!$C$22</f>
        <v>334220.49318525556</v>
      </c>
      <c r="V263" s="6">
        <f>Solution!$C$10</f>
        <v>2000</v>
      </c>
      <c r="W263" s="6">
        <f t="shared" ref="W263:W326" si="65">SUM(W262,U263,V263)</f>
        <v>17047245.152448032</v>
      </c>
      <c r="X263" s="4"/>
    </row>
    <row r="264" spans="1:24" x14ac:dyDescent="0.25">
      <c r="A264" s="4">
        <v>261</v>
      </c>
      <c r="B264" s="6">
        <f t="shared" si="59"/>
        <v>1381.1632805559802</v>
      </c>
      <c r="C264" s="6">
        <f t="shared" si="60"/>
        <v>-305.37237474556423</v>
      </c>
      <c r="D264" s="6">
        <f t="shared" si="61"/>
        <v>1686.5356553015445</v>
      </c>
      <c r="E264" s="6">
        <f>-FV(Solution!$C$7/12,1,-B264,E263)</f>
        <v>-123835.48555354276</v>
      </c>
      <c r="F264" s="16"/>
      <c r="G264" s="4">
        <v>261</v>
      </c>
      <c r="H264" s="6">
        <f t="shared" si="53"/>
        <v>2000</v>
      </c>
      <c r="I264" s="6">
        <f t="shared" si="62"/>
        <v>-870.98150680551771</v>
      </c>
      <c r="J264" s="6">
        <f t="shared" si="63"/>
        <v>2870.9815068055177</v>
      </c>
      <c r="K264" s="6">
        <f>-FV(Solution!$C$7/12,1,-H264,K263)</f>
        <v>-351263.58422904799</v>
      </c>
      <c r="L264" s="21" t="b">
        <f>IF(I264&gt;=0,SUM($I$4:I264))</f>
        <v>0</v>
      </c>
      <c r="M264" s="35">
        <f t="shared" si="56"/>
        <v>261</v>
      </c>
      <c r="N264" s="4">
        <f t="shared" si="57"/>
        <v>261</v>
      </c>
      <c r="O264" s="13">
        <f>Q263*Solution!$C$22</f>
        <v>105989.46166535672</v>
      </c>
      <c r="P264" s="6">
        <f t="shared" si="54"/>
        <v>618.83671944401976</v>
      </c>
      <c r="Q264" s="6">
        <f t="shared" si="64"/>
        <v>5406081.3816526365</v>
      </c>
      <c r="R264" s="4">
        <f t="shared" si="55"/>
        <v>261</v>
      </c>
      <c r="S264" s="16"/>
      <c r="T264" s="4">
        <f t="shared" si="58"/>
        <v>440</v>
      </c>
      <c r="U264" s="13">
        <f>W263*Solution!$C$22</f>
        <v>340944.90304896067</v>
      </c>
      <c r="V264" s="6">
        <f>Solution!$C$10</f>
        <v>2000</v>
      </c>
      <c r="W264" s="6">
        <f t="shared" si="65"/>
        <v>17390190.055496994</v>
      </c>
      <c r="X264" s="4"/>
    </row>
    <row r="265" spans="1:24" x14ac:dyDescent="0.25">
      <c r="A265" s="4">
        <v>262</v>
      </c>
      <c r="B265" s="6">
        <f t="shared" si="59"/>
        <v>1381.1632805559802</v>
      </c>
      <c r="C265" s="6">
        <f t="shared" si="60"/>
        <v>-309.5887138838134</v>
      </c>
      <c r="D265" s="6">
        <f t="shared" si="61"/>
        <v>1690.7519944397936</v>
      </c>
      <c r="E265" s="6">
        <f>-FV(Solution!$C$7/12,1,-B265,E264)</f>
        <v>-125526.23754798256</v>
      </c>
      <c r="F265" s="16"/>
      <c r="G265" s="4">
        <v>262</v>
      </c>
      <c r="H265" s="6">
        <f t="shared" si="53"/>
        <v>2000</v>
      </c>
      <c r="I265" s="6">
        <f t="shared" si="62"/>
        <v>-878.15896057256032</v>
      </c>
      <c r="J265" s="6">
        <f t="shared" si="63"/>
        <v>2878.1589605725603</v>
      </c>
      <c r="K265" s="6">
        <f>-FV(Solution!$C$7/12,1,-H265,K264)</f>
        <v>-354141.74318962055</v>
      </c>
      <c r="L265" s="21" t="b">
        <f>IF(I265&gt;=0,SUM($I$4:I265))</f>
        <v>0</v>
      </c>
      <c r="M265" s="35">
        <f t="shared" si="56"/>
        <v>262</v>
      </c>
      <c r="N265" s="4">
        <f t="shared" si="57"/>
        <v>262</v>
      </c>
      <c r="O265" s="13">
        <f>Q264*Solution!$C$22</f>
        <v>108121.62763305273</v>
      </c>
      <c r="P265" s="6">
        <f t="shared" si="54"/>
        <v>618.83671944401976</v>
      </c>
      <c r="Q265" s="6">
        <f t="shared" si="64"/>
        <v>5514821.8460051334</v>
      </c>
      <c r="R265" s="4">
        <f t="shared" si="55"/>
        <v>262</v>
      </c>
      <c r="S265" s="16"/>
      <c r="T265" s="4">
        <f t="shared" si="58"/>
        <v>441</v>
      </c>
      <c r="U265" s="13">
        <f>W264*Solution!$C$22</f>
        <v>347803.80110993987</v>
      </c>
      <c r="V265" s="6">
        <f>Solution!$C$10</f>
        <v>2000</v>
      </c>
      <c r="W265" s="6">
        <f t="shared" si="65"/>
        <v>17739993.856606934</v>
      </c>
      <c r="X265" s="4"/>
    </row>
    <row r="266" spans="1:24" x14ac:dyDescent="0.25">
      <c r="A266" s="4">
        <v>263</v>
      </c>
      <c r="B266" s="6">
        <f t="shared" si="59"/>
        <v>1381.1632805559802</v>
      </c>
      <c r="C266" s="6">
        <f t="shared" si="60"/>
        <v>-313.8155938699183</v>
      </c>
      <c r="D266" s="6">
        <f t="shared" si="61"/>
        <v>1694.9788744258985</v>
      </c>
      <c r="E266" s="6">
        <f>-FV(Solution!$C$7/12,1,-B266,E265)</f>
        <v>-127221.21642240846</v>
      </c>
      <c r="F266" s="16"/>
      <c r="G266" s="4">
        <v>263</v>
      </c>
      <c r="H266" s="6">
        <f t="shared" si="53"/>
        <v>2000</v>
      </c>
      <c r="I266" s="6">
        <f t="shared" si="62"/>
        <v>-885.35435797396349</v>
      </c>
      <c r="J266" s="6">
        <f t="shared" si="63"/>
        <v>2885.3543579739635</v>
      </c>
      <c r="K266" s="6">
        <f>-FV(Solution!$C$7/12,1,-H266,K265)</f>
        <v>-357027.09754759452</v>
      </c>
      <c r="L266" s="21" t="b">
        <f>IF(I266&gt;=0,SUM($I$4:I266))</f>
        <v>0</v>
      </c>
      <c r="M266" s="35">
        <f t="shared" si="56"/>
        <v>263</v>
      </c>
      <c r="N266" s="4">
        <f t="shared" si="57"/>
        <v>263</v>
      </c>
      <c r="O266" s="13">
        <f>Q265*Solution!$C$22</f>
        <v>110296.43692010267</v>
      </c>
      <c r="P266" s="6">
        <f t="shared" si="54"/>
        <v>618.83671944401976</v>
      </c>
      <c r="Q266" s="6">
        <f t="shared" si="64"/>
        <v>5625737.1196446801</v>
      </c>
      <c r="R266" s="4">
        <f t="shared" si="55"/>
        <v>263</v>
      </c>
      <c r="S266" s="16"/>
      <c r="T266" s="4">
        <f t="shared" si="58"/>
        <v>442</v>
      </c>
      <c r="U266" s="13">
        <f>W265*Solution!$C$22</f>
        <v>354799.8771321387</v>
      </c>
      <c r="V266" s="6">
        <f>Solution!$C$10</f>
        <v>2000</v>
      </c>
      <c r="W266" s="6">
        <f t="shared" si="65"/>
        <v>18096793.733739074</v>
      </c>
      <c r="X266" s="4"/>
    </row>
    <row r="267" spans="1:24" x14ac:dyDescent="0.25">
      <c r="A267" s="4">
        <v>264</v>
      </c>
      <c r="B267" s="6">
        <f t="shared" si="59"/>
        <v>1381.1632805559802</v>
      </c>
      <c r="C267" s="6">
        <f t="shared" si="60"/>
        <v>-318.05304105598589</v>
      </c>
      <c r="D267" s="6">
        <f t="shared" si="61"/>
        <v>1699.2163216119661</v>
      </c>
      <c r="E267" s="6">
        <f>-FV(Solution!$C$7/12,1,-B267,E266)</f>
        <v>-128920.43274402042</v>
      </c>
      <c r="F267" s="16"/>
      <c r="G267" s="4">
        <v>264</v>
      </c>
      <c r="H267" s="6">
        <f t="shared" si="53"/>
        <v>2000</v>
      </c>
      <c r="I267" s="6">
        <f t="shared" si="62"/>
        <v>-892.5677438689163</v>
      </c>
      <c r="J267" s="6">
        <f t="shared" si="63"/>
        <v>2892.5677438689163</v>
      </c>
      <c r="K267" s="6">
        <f>-FV(Solution!$C$7/12,1,-H267,K266)</f>
        <v>-359919.66529146343</v>
      </c>
      <c r="L267" s="21" t="b">
        <f>IF(I267&gt;=0,SUM($I$4:I267))</f>
        <v>0</v>
      </c>
      <c r="M267" s="35">
        <f t="shared" si="56"/>
        <v>264</v>
      </c>
      <c r="N267" s="4">
        <f t="shared" si="57"/>
        <v>264</v>
      </c>
      <c r="O267" s="13">
        <f>Q266*Solution!$C$22</f>
        <v>112514.7423928936</v>
      </c>
      <c r="P267" s="6">
        <f t="shared" si="54"/>
        <v>618.83671944401976</v>
      </c>
      <c r="Q267" s="6">
        <f t="shared" si="64"/>
        <v>5738870.698757018</v>
      </c>
      <c r="R267" s="4">
        <f t="shared" si="55"/>
        <v>264</v>
      </c>
      <c r="S267" s="16"/>
      <c r="T267" s="4">
        <f t="shared" si="58"/>
        <v>443</v>
      </c>
      <c r="U267" s="13">
        <f>W266*Solution!$C$22</f>
        <v>361935.87467478152</v>
      </c>
      <c r="V267" s="6">
        <f>Solution!$C$10</f>
        <v>2000</v>
      </c>
      <c r="W267" s="6">
        <f t="shared" si="65"/>
        <v>18460729.608413856</v>
      </c>
      <c r="X267" s="4"/>
    </row>
    <row r="268" spans="1:24" x14ac:dyDescent="0.25">
      <c r="A268" s="4">
        <v>265</v>
      </c>
      <c r="B268" s="6">
        <f t="shared" si="59"/>
        <v>1381.1632805559802</v>
      </c>
      <c r="C268" s="6">
        <f t="shared" si="60"/>
        <v>-322.30108186001416</v>
      </c>
      <c r="D268" s="6">
        <f t="shared" si="61"/>
        <v>1703.4643624159944</v>
      </c>
      <c r="E268" s="6">
        <f>-FV(Solution!$C$7/12,1,-B268,E267)</f>
        <v>-130623.89710643642</v>
      </c>
      <c r="F268" s="16"/>
      <c r="G268" s="4">
        <v>265</v>
      </c>
      <c r="H268" s="6">
        <f t="shared" si="53"/>
        <v>2000</v>
      </c>
      <c r="I268" s="6">
        <f t="shared" si="62"/>
        <v>-899.79916322859935</v>
      </c>
      <c r="J268" s="6">
        <f t="shared" si="63"/>
        <v>2899.7991632285994</v>
      </c>
      <c r="K268" s="6">
        <f>-FV(Solution!$C$7/12,1,-H268,K267)</f>
        <v>-362819.46445469203</v>
      </c>
      <c r="L268" s="21" t="b">
        <f>IF(I268&gt;=0,SUM($I$4:I268))</f>
        <v>0</v>
      </c>
      <c r="M268" s="35">
        <f t="shared" si="56"/>
        <v>265</v>
      </c>
      <c r="N268" s="4">
        <f t="shared" si="57"/>
        <v>265</v>
      </c>
      <c r="O268" s="13">
        <f>Q267*Solution!$C$22</f>
        <v>114777.41397514036</v>
      </c>
      <c r="P268" s="6">
        <f t="shared" si="54"/>
        <v>618.83671944401976</v>
      </c>
      <c r="Q268" s="6">
        <f t="shared" si="64"/>
        <v>5854266.9494516021</v>
      </c>
      <c r="R268" s="4">
        <f t="shared" si="55"/>
        <v>265</v>
      </c>
      <c r="S268" s="16"/>
      <c r="T268" s="4">
        <f t="shared" si="58"/>
        <v>444</v>
      </c>
      <c r="U268" s="13">
        <f>W267*Solution!$C$22</f>
        <v>369214.59216827713</v>
      </c>
      <c r="V268" s="6">
        <f>Solution!$C$10</f>
        <v>2000</v>
      </c>
      <c r="W268" s="6">
        <f t="shared" si="65"/>
        <v>18831944.200582132</v>
      </c>
      <c r="X268" s="4"/>
    </row>
    <row r="269" spans="1:24" x14ac:dyDescent="0.25">
      <c r="A269" s="4">
        <v>266</v>
      </c>
      <c r="B269" s="6">
        <f t="shared" si="59"/>
        <v>1381.1632805559802</v>
      </c>
      <c r="C269" s="6">
        <f t="shared" si="60"/>
        <v>-326.55974276606685</v>
      </c>
      <c r="D269" s="6">
        <f t="shared" si="61"/>
        <v>1707.7230233220471</v>
      </c>
      <c r="E269" s="6">
        <f>-FV(Solution!$C$7/12,1,-B269,E268)</f>
        <v>-132331.62012975846</v>
      </c>
      <c r="F269" s="16"/>
      <c r="G269" s="4">
        <v>266</v>
      </c>
      <c r="H269" s="6">
        <f t="shared" si="53"/>
        <v>2000</v>
      </c>
      <c r="I269" s="6">
        <f t="shared" si="62"/>
        <v>-907.04866113665048</v>
      </c>
      <c r="J269" s="6">
        <f t="shared" si="63"/>
        <v>2907.0486611366505</v>
      </c>
      <c r="K269" s="6">
        <f>-FV(Solution!$C$7/12,1,-H269,K268)</f>
        <v>-365726.51311582868</v>
      </c>
      <c r="L269" s="21" t="b">
        <f>IF(I269&gt;=0,SUM($I$4:I269))</f>
        <v>0</v>
      </c>
      <c r="M269" s="35">
        <f t="shared" si="56"/>
        <v>266</v>
      </c>
      <c r="N269" s="4">
        <f t="shared" si="57"/>
        <v>266</v>
      </c>
      <c r="O269" s="13">
        <f>Q268*Solution!$C$22</f>
        <v>117085.33898903204</v>
      </c>
      <c r="P269" s="6">
        <f t="shared" si="54"/>
        <v>618.83671944401976</v>
      </c>
      <c r="Q269" s="6">
        <f t="shared" si="64"/>
        <v>5971971.1251600785</v>
      </c>
      <c r="R269" s="4">
        <f t="shared" si="55"/>
        <v>266</v>
      </c>
      <c r="S269" s="16"/>
      <c r="T269" s="4">
        <f t="shared" si="58"/>
        <v>445</v>
      </c>
      <c r="U269" s="13">
        <f>W268*Solution!$C$22</f>
        <v>376638.88401164266</v>
      </c>
      <c r="V269" s="6">
        <f>Solution!$C$10</f>
        <v>2000</v>
      </c>
      <c r="W269" s="6">
        <f t="shared" si="65"/>
        <v>19210583.084593773</v>
      </c>
      <c r="X269" s="4"/>
    </row>
    <row r="270" spans="1:24" x14ac:dyDescent="0.25">
      <c r="A270" s="4">
        <v>267</v>
      </c>
      <c r="B270" s="6">
        <f t="shared" si="59"/>
        <v>1381.1632805559802</v>
      </c>
      <c r="C270" s="6">
        <f t="shared" si="60"/>
        <v>-330.82905032436065</v>
      </c>
      <c r="D270" s="6">
        <f t="shared" si="61"/>
        <v>1711.9923308803409</v>
      </c>
      <c r="E270" s="6">
        <f>-FV(Solution!$C$7/12,1,-B270,E269)</f>
        <v>-134043.6124606388</v>
      </c>
      <c r="F270" s="16"/>
      <c r="G270" s="4">
        <v>267</v>
      </c>
      <c r="H270" s="6">
        <f t="shared" si="53"/>
        <v>2000</v>
      </c>
      <c r="I270" s="6">
        <f t="shared" si="62"/>
        <v>-914.31628278951393</v>
      </c>
      <c r="J270" s="6">
        <f t="shared" si="63"/>
        <v>2914.3162827895139</v>
      </c>
      <c r="K270" s="6">
        <f>-FV(Solution!$C$7/12,1,-H270,K269)</f>
        <v>-368640.8293986182</v>
      </c>
      <c r="L270" s="21" t="b">
        <f>IF(I270&gt;=0,SUM($I$4:I270))</f>
        <v>0</v>
      </c>
      <c r="M270" s="35">
        <f t="shared" si="56"/>
        <v>267</v>
      </c>
      <c r="N270" s="4">
        <f t="shared" si="57"/>
        <v>267</v>
      </c>
      <c r="O270" s="13">
        <f>Q269*Solution!$C$22</f>
        <v>119439.42250320157</v>
      </c>
      <c r="P270" s="6">
        <f t="shared" si="54"/>
        <v>618.83671944401976</v>
      </c>
      <c r="Q270" s="6">
        <f t="shared" si="64"/>
        <v>6092029.3843827238</v>
      </c>
      <c r="R270" s="4">
        <f t="shared" si="55"/>
        <v>267</v>
      </c>
      <c r="S270" s="16"/>
      <c r="T270" s="4">
        <f t="shared" si="58"/>
        <v>446</v>
      </c>
      <c r="U270" s="13">
        <f>W269*Solution!$C$22</f>
        <v>384211.66169187549</v>
      </c>
      <c r="V270" s="6">
        <f>Solution!$C$10</f>
        <v>2000</v>
      </c>
      <c r="W270" s="6">
        <f t="shared" si="65"/>
        <v>19596794.746285647</v>
      </c>
      <c r="X270" s="4"/>
    </row>
    <row r="271" spans="1:24" x14ac:dyDescent="0.25">
      <c r="A271" s="4">
        <v>268</v>
      </c>
      <c r="B271" s="6">
        <f t="shared" si="59"/>
        <v>1381.1632805559802</v>
      </c>
      <c r="C271" s="6">
        <f t="shared" si="60"/>
        <v>-335.10903115157089</v>
      </c>
      <c r="D271" s="6">
        <f t="shared" si="61"/>
        <v>1716.2723117075511</v>
      </c>
      <c r="E271" s="6">
        <f>-FV(Solution!$C$7/12,1,-B271,E270)</f>
        <v>-135759.88477234636</v>
      </c>
      <c r="F271" s="16"/>
      <c r="G271" s="4">
        <v>268</v>
      </c>
      <c r="H271" s="6">
        <f t="shared" si="53"/>
        <v>2000</v>
      </c>
      <c r="I271" s="6">
        <f t="shared" si="62"/>
        <v>-921.60207349644043</v>
      </c>
      <c r="J271" s="6">
        <f t="shared" si="63"/>
        <v>2921.6020734964404</v>
      </c>
      <c r="K271" s="6">
        <f>-FV(Solution!$C$7/12,1,-H271,K270)</f>
        <v>-371562.43147211464</v>
      </c>
      <c r="L271" s="21" t="b">
        <f>IF(I271&gt;=0,SUM($I$4:I271))</f>
        <v>0</v>
      </c>
      <c r="M271" s="35">
        <f t="shared" si="56"/>
        <v>268</v>
      </c>
      <c r="N271" s="4">
        <f t="shared" si="57"/>
        <v>268</v>
      </c>
      <c r="O271" s="13">
        <f>Q270*Solution!$C$22</f>
        <v>121840.58768765448</v>
      </c>
      <c r="P271" s="6">
        <f t="shared" si="54"/>
        <v>618.83671944401976</v>
      </c>
      <c r="Q271" s="6">
        <f t="shared" si="64"/>
        <v>6214488.8087898223</v>
      </c>
      <c r="R271" s="4">
        <f t="shared" si="55"/>
        <v>268</v>
      </c>
      <c r="S271" s="16"/>
      <c r="T271" s="4">
        <f t="shared" si="58"/>
        <v>447</v>
      </c>
      <c r="U271" s="13">
        <f>W270*Solution!$C$22</f>
        <v>391935.89492571296</v>
      </c>
      <c r="V271" s="6">
        <f>Solution!$C$10</f>
        <v>2000</v>
      </c>
      <c r="W271" s="6">
        <f t="shared" si="65"/>
        <v>19990730.641211361</v>
      </c>
      <c r="X271" s="4"/>
    </row>
    <row r="272" spans="1:24" x14ac:dyDescent="0.25">
      <c r="A272" s="4">
        <v>269</v>
      </c>
      <c r="B272" s="6">
        <f t="shared" si="59"/>
        <v>1381.1632805559802</v>
      </c>
      <c r="C272" s="6">
        <f t="shared" si="60"/>
        <v>-339.39971193083147</v>
      </c>
      <c r="D272" s="6">
        <f t="shared" si="61"/>
        <v>1720.5629924868117</v>
      </c>
      <c r="E272" s="6">
        <f>-FV(Solution!$C$7/12,1,-B272,E271)</f>
        <v>-137480.44776483317</v>
      </c>
      <c r="F272" s="16"/>
      <c r="G272" s="4">
        <v>269</v>
      </c>
      <c r="H272" s="6">
        <f t="shared" si="53"/>
        <v>2000</v>
      </c>
      <c r="I272" s="6">
        <f t="shared" si="62"/>
        <v>-928.9060786801856</v>
      </c>
      <c r="J272" s="6">
        <f t="shared" si="63"/>
        <v>2928.9060786801856</v>
      </c>
      <c r="K272" s="6">
        <f>-FV(Solution!$C$7/12,1,-H272,K271)</f>
        <v>-374491.33755079482</v>
      </c>
      <c r="L272" s="21" t="b">
        <f>IF(I272&gt;=0,SUM($I$4:I272))</f>
        <v>0</v>
      </c>
      <c r="M272" s="35">
        <f t="shared" si="56"/>
        <v>269</v>
      </c>
      <c r="N272" s="4">
        <f t="shared" si="57"/>
        <v>269</v>
      </c>
      <c r="O272" s="13">
        <f>Q271*Solution!$C$22</f>
        <v>124289.77617579645</v>
      </c>
      <c r="P272" s="6">
        <f t="shared" si="54"/>
        <v>618.83671944401976</v>
      </c>
      <c r="Q272" s="6">
        <f t="shared" si="64"/>
        <v>6339397.4216850623</v>
      </c>
      <c r="R272" s="4">
        <f t="shared" si="55"/>
        <v>269</v>
      </c>
      <c r="S272" s="16"/>
      <c r="T272" s="4">
        <f t="shared" si="58"/>
        <v>448</v>
      </c>
      <c r="U272" s="13">
        <f>W271*Solution!$C$22</f>
        <v>399814.6128242272</v>
      </c>
      <c r="V272" s="6">
        <f>Solution!$C$10</f>
        <v>2000</v>
      </c>
      <c r="W272" s="6">
        <f t="shared" si="65"/>
        <v>20392545.254035588</v>
      </c>
      <c r="X272" s="4"/>
    </row>
    <row r="273" spans="1:24" x14ac:dyDescent="0.25">
      <c r="A273" s="4">
        <v>270</v>
      </c>
      <c r="B273" s="6">
        <f t="shared" si="59"/>
        <v>1381.1632805559802</v>
      </c>
      <c r="C273" s="6">
        <f t="shared" si="60"/>
        <v>-343.70111941205505</v>
      </c>
      <c r="D273" s="6">
        <f t="shared" si="61"/>
        <v>1724.8643999680353</v>
      </c>
      <c r="E273" s="6">
        <f>-FV(Solution!$C$7/12,1,-B273,E272)</f>
        <v>-139205.3121648012</v>
      </c>
      <c r="F273" s="16"/>
      <c r="G273" s="4">
        <v>270</v>
      </c>
      <c r="H273" s="6">
        <f t="shared" si="53"/>
        <v>2000</v>
      </c>
      <c r="I273" s="6">
        <f t="shared" si="62"/>
        <v>-936.22834387689363</v>
      </c>
      <c r="J273" s="6">
        <f t="shared" si="63"/>
        <v>2936.2283438768936</v>
      </c>
      <c r="K273" s="6">
        <f>-FV(Solution!$C$7/12,1,-H273,K272)</f>
        <v>-377427.56589467172</v>
      </c>
      <c r="L273" s="21" t="b">
        <f>IF(I273&gt;=0,SUM($I$4:I273))</f>
        <v>0</v>
      </c>
      <c r="M273" s="35">
        <f t="shared" si="56"/>
        <v>270</v>
      </c>
      <c r="N273" s="4">
        <f t="shared" si="57"/>
        <v>270</v>
      </c>
      <c r="O273" s="13">
        <f>Q272*Solution!$C$22</f>
        <v>126787.94843370125</v>
      </c>
      <c r="P273" s="6">
        <f t="shared" si="54"/>
        <v>618.83671944401976</v>
      </c>
      <c r="Q273" s="6">
        <f t="shared" si="64"/>
        <v>6466804.2068382073</v>
      </c>
      <c r="R273" s="4">
        <f t="shared" si="55"/>
        <v>270</v>
      </c>
      <c r="S273" s="16"/>
      <c r="T273" s="4">
        <f t="shared" si="58"/>
        <v>449</v>
      </c>
      <c r="U273" s="13">
        <f>W272*Solution!$C$22</f>
        <v>407850.90508071176</v>
      </c>
      <c r="V273" s="6">
        <f>Solution!$C$10</f>
        <v>2000</v>
      </c>
      <c r="W273" s="6">
        <f t="shared" si="65"/>
        <v>20802396.159116302</v>
      </c>
      <c r="X273" s="4"/>
    </row>
    <row r="274" spans="1:24" x14ac:dyDescent="0.25">
      <c r="A274" s="4">
        <v>271</v>
      </c>
      <c r="B274" s="6">
        <f t="shared" si="59"/>
        <v>1381.1632805559802</v>
      </c>
      <c r="C274" s="6">
        <f t="shared" si="60"/>
        <v>-348.01328041197667</v>
      </c>
      <c r="D274" s="6">
        <f t="shared" si="61"/>
        <v>1729.1765609679569</v>
      </c>
      <c r="E274" s="6">
        <f>-FV(Solution!$C$7/12,1,-B274,E273)</f>
        <v>-140934.48872576916</v>
      </c>
      <c r="F274" s="16"/>
      <c r="G274" s="4">
        <v>271</v>
      </c>
      <c r="H274" s="6">
        <f t="shared" si="53"/>
        <v>2000</v>
      </c>
      <c r="I274" s="6">
        <f t="shared" si="62"/>
        <v>-943.56891473662108</v>
      </c>
      <c r="J274" s="6">
        <f t="shared" si="63"/>
        <v>2943.5689147366211</v>
      </c>
      <c r="K274" s="6">
        <f>-FV(Solution!$C$7/12,1,-H274,K273)</f>
        <v>-380371.13480940834</v>
      </c>
      <c r="L274" s="21" t="b">
        <f>IF(I274&gt;=0,SUM($I$4:I274))</f>
        <v>0</v>
      </c>
      <c r="M274" s="35">
        <f t="shared" si="56"/>
        <v>271</v>
      </c>
      <c r="N274" s="4">
        <f t="shared" si="57"/>
        <v>271</v>
      </c>
      <c r="O274" s="13">
        <f>Q273*Solution!$C$22</f>
        <v>129336.08413676416</v>
      </c>
      <c r="P274" s="6">
        <f t="shared" si="54"/>
        <v>618.83671944401976</v>
      </c>
      <c r="Q274" s="6">
        <f t="shared" si="64"/>
        <v>6596759.1276944159</v>
      </c>
      <c r="R274" s="4">
        <f t="shared" si="55"/>
        <v>271</v>
      </c>
      <c r="S274" s="16"/>
      <c r="T274" s="4">
        <f t="shared" si="58"/>
        <v>450</v>
      </c>
      <c r="U274" s="13">
        <f>W273*Solution!$C$22</f>
        <v>416047.92318232602</v>
      </c>
      <c r="V274" s="6">
        <f>Solution!$C$10</f>
        <v>2000</v>
      </c>
      <c r="W274" s="6">
        <f t="shared" si="65"/>
        <v>21220444.082298629</v>
      </c>
      <c r="X274" s="4"/>
    </row>
    <row r="275" spans="1:24" x14ac:dyDescent="0.25">
      <c r="A275" s="4">
        <v>272</v>
      </c>
      <c r="B275" s="6">
        <f t="shared" si="59"/>
        <v>1381.1632805559802</v>
      </c>
      <c r="C275" s="6">
        <f t="shared" si="60"/>
        <v>-352.33622181438659</v>
      </c>
      <c r="D275" s="6">
        <f t="shared" si="61"/>
        <v>1733.4995023703668</v>
      </c>
      <c r="E275" s="6">
        <f>-FV(Solution!$C$7/12,1,-B275,E274)</f>
        <v>-142667.98822813953</v>
      </c>
      <c r="F275" s="16"/>
      <c r="G275" s="4">
        <v>272</v>
      </c>
      <c r="H275" s="6">
        <f t="shared" si="53"/>
        <v>2000</v>
      </c>
      <c r="I275" s="6">
        <f t="shared" si="62"/>
        <v>-950.92783702345332</v>
      </c>
      <c r="J275" s="6">
        <f t="shared" si="63"/>
        <v>2950.9278370234533</v>
      </c>
      <c r="K275" s="6">
        <f>-FV(Solution!$C$7/12,1,-H275,K274)</f>
        <v>-383322.06264643179</v>
      </c>
      <c r="L275" s="21" t="b">
        <f>IF(I275&gt;=0,SUM($I$4:I275))</f>
        <v>0</v>
      </c>
      <c r="M275" s="35">
        <f t="shared" si="56"/>
        <v>272</v>
      </c>
      <c r="N275" s="4">
        <f t="shared" si="57"/>
        <v>272</v>
      </c>
      <c r="O275" s="13">
        <f>Q274*Solution!$C$22</f>
        <v>131935.18255388833</v>
      </c>
      <c r="P275" s="6">
        <f t="shared" si="54"/>
        <v>618.83671944401976</v>
      </c>
      <c r="Q275" s="6">
        <f t="shared" si="64"/>
        <v>6729313.1469677482</v>
      </c>
      <c r="R275" s="4">
        <f t="shared" si="55"/>
        <v>272</v>
      </c>
      <c r="S275" s="16"/>
      <c r="T275" s="4">
        <f t="shared" si="58"/>
        <v>451</v>
      </c>
      <c r="U275" s="13">
        <f>W274*Solution!$C$22</f>
        <v>424408.88164597261</v>
      </c>
      <c r="V275" s="6">
        <f>Solution!$C$10</f>
        <v>2000</v>
      </c>
      <c r="W275" s="6">
        <f t="shared" si="65"/>
        <v>21646852.963944603</v>
      </c>
      <c r="X275" s="4"/>
    </row>
    <row r="276" spans="1:24" x14ac:dyDescent="0.25">
      <c r="A276" s="4">
        <v>273</v>
      </c>
      <c r="B276" s="6">
        <f t="shared" si="59"/>
        <v>1381.1632805559802</v>
      </c>
      <c r="C276" s="6">
        <f t="shared" si="60"/>
        <v>-356.66997057030494</v>
      </c>
      <c r="D276" s="6">
        <f t="shared" si="61"/>
        <v>1737.8332511262852</v>
      </c>
      <c r="E276" s="6">
        <f>-FV(Solution!$C$7/12,1,-B276,E275)</f>
        <v>-144405.82147926581</v>
      </c>
      <c r="F276" s="16"/>
      <c r="G276" s="4">
        <v>273</v>
      </c>
      <c r="H276" s="6">
        <f t="shared" si="53"/>
        <v>2000</v>
      </c>
      <c r="I276" s="6">
        <f t="shared" si="62"/>
        <v>-958.3051566160284</v>
      </c>
      <c r="J276" s="6">
        <f t="shared" si="63"/>
        <v>2958.3051566160284</v>
      </c>
      <c r="K276" s="6">
        <f>-FV(Solution!$C$7/12,1,-H276,K275)</f>
        <v>-386280.36780304782</v>
      </c>
      <c r="L276" s="21" t="b">
        <f>IF(I276&gt;=0,SUM($I$4:I276))</f>
        <v>0</v>
      </c>
      <c r="M276" s="35">
        <f t="shared" si="56"/>
        <v>273</v>
      </c>
      <c r="N276" s="4">
        <f t="shared" si="57"/>
        <v>273</v>
      </c>
      <c r="O276" s="13">
        <f>Q275*Solution!$C$22</f>
        <v>134586.26293935496</v>
      </c>
      <c r="P276" s="6">
        <f t="shared" si="54"/>
        <v>618.83671944401976</v>
      </c>
      <c r="Q276" s="6">
        <f t="shared" si="64"/>
        <v>6864518.2466265475</v>
      </c>
      <c r="R276" s="4">
        <f t="shared" si="55"/>
        <v>273</v>
      </c>
      <c r="S276" s="16"/>
      <c r="T276" s="4">
        <f t="shared" si="58"/>
        <v>452</v>
      </c>
      <c r="U276" s="13">
        <f>W275*Solution!$C$22</f>
        <v>432937.05927889206</v>
      </c>
      <c r="V276" s="6">
        <f>Solution!$C$10</f>
        <v>2000</v>
      </c>
      <c r="W276" s="6">
        <f t="shared" si="65"/>
        <v>22081790.023223493</v>
      </c>
      <c r="X276" s="4"/>
    </row>
    <row r="277" spans="1:24" x14ac:dyDescent="0.25">
      <c r="A277" s="4">
        <v>274</v>
      </c>
      <c r="B277" s="6">
        <f t="shared" si="59"/>
        <v>1381.1632805559802</v>
      </c>
      <c r="C277" s="6">
        <f t="shared" si="60"/>
        <v>-361.0145536981272</v>
      </c>
      <c r="D277" s="6">
        <f t="shared" si="61"/>
        <v>1742.1778342541074</v>
      </c>
      <c r="E277" s="6">
        <f>-FV(Solution!$C$7/12,1,-B277,E276)</f>
        <v>-146147.99931351992</v>
      </c>
      <c r="F277" s="16"/>
      <c r="G277" s="4">
        <v>274</v>
      </c>
      <c r="H277" s="6">
        <f t="shared" si="53"/>
        <v>2000</v>
      </c>
      <c r="I277" s="6">
        <f t="shared" si="62"/>
        <v>-965.70091950753704</v>
      </c>
      <c r="J277" s="6">
        <f t="shared" si="63"/>
        <v>2965.700919507537</v>
      </c>
      <c r="K277" s="6">
        <f>-FV(Solution!$C$7/12,1,-H277,K276)</f>
        <v>-389246.06872255536</v>
      </c>
      <c r="L277" s="21" t="b">
        <f>IF(I277&gt;=0,SUM($I$4:I277))</f>
        <v>0</v>
      </c>
      <c r="M277" s="35">
        <f t="shared" si="56"/>
        <v>274</v>
      </c>
      <c r="N277" s="4">
        <f t="shared" si="57"/>
        <v>274</v>
      </c>
      <c r="O277" s="13">
        <f>Q276*Solution!$C$22</f>
        <v>137290.36493253097</v>
      </c>
      <c r="P277" s="6">
        <f t="shared" si="54"/>
        <v>618.83671944401976</v>
      </c>
      <c r="Q277" s="6">
        <f t="shared" si="64"/>
        <v>7002427.4482785221</v>
      </c>
      <c r="R277" s="4">
        <f t="shared" si="55"/>
        <v>274</v>
      </c>
      <c r="S277" s="16"/>
      <c r="T277" s="4">
        <f t="shared" si="58"/>
        <v>453</v>
      </c>
      <c r="U277" s="13">
        <f>W276*Solution!$C$22</f>
        <v>441635.80046446988</v>
      </c>
      <c r="V277" s="6">
        <f>Solution!$C$10</f>
        <v>2000</v>
      </c>
      <c r="W277" s="6">
        <f t="shared" si="65"/>
        <v>22525425.823687963</v>
      </c>
      <c r="X277" s="4"/>
    </row>
    <row r="278" spans="1:24" x14ac:dyDescent="0.25">
      <c r="A278" s="4">
        <v>275</v>
      </c>
      <c r="B278" s="6">
        <f t="shared" si="59"/>
        <v>1381.1632805559802</v>
      </c>
      <c r="C278" s="6">
        <f t="shared" si="60"/>
        <v>-365.36999828376975</v>
      </c>
      <c r="D278" s="6">
        <f t="shared" si="61"/>
        <v>1746.53327883975</v>
      </c>
      <c r="E278" s="6">
        <f>-FV(Solution!$C$7/12,1,-B278,E277)</f>
        <v>-147894.53259235967</v>
      </c>
      <c r="F278" s="16"/>
      <c r="G278" s="4">
        <v>275</v>
      </c>
      <c r="H278" s="6">
        <f t="shared" si="53"/>
        <v>2000</v>
      </c>
      <c r="I278" s="6">
        <f t="shared" si="62"/>
        <v>-973.11517180630472</v>
      </c>
      <c r="J278" s="6">
        <f t="shared" si="63"/>
        <v>2973.1151718063047</v>
      </c>
      <c r="K278" s="6">
        <f>-FV(Solution!$C$7/12,1,-H278,K277)</f>
        <v>-392219.18389436166</v>
      </c>
      <c r="L278" s="21" t="b">
        <f>IF(I278&gt;=0,SUM($I$4:I278))</f>
        <v>0</v>
      </c>
      <c r="M278" s="35">
        <f t="shared" si="56"/>
        <v>275</v>
      </c>
      <c r="N278" s="4">
        <f t="shared" si="57"/>
        <v>275</v>
      </c>
      <c r="O278" s="13">
        <f>Q277*Solution!$C$22</f>
        <v>140048.54896557046</v>
      </c>
      <c r="P278" s="6">
        <f t="shared" si="54"/>
        <v>618.83671944401976</v>
      </c>
      <c r="Q278" s="6">
        <f t="shared" si="64"/>
        <v>7143094.8339635367</v>
      </c>
      <c r="R278" s="4">
        <f t="shared" si="55"/>
        <v>275</v>
      </c>
      <c r="S278" s="16"/>
      <c r="T278" s="4">
        <f t="shared" si="58"/>
        <v>454</v>
      </c>
      <c r="U278" s="13">
        <f>W277*Solution!$C$22</f>
        <v>450508.51647375926</v>
      </c>
      <c r="V278" s="6">
        <f>Solution!$C$10</f>
        <v>2000</v>
      </c>
      <c r="W278" s="6">
        <f t="shared" si="65"/>
        <v>22977934.340161722</v>
      </c>
      <c r="X278" s="4"/>
    </row>
    <row r="279" spans="1:24" x14ac:dyDescent="0.25">
      <c r="A279" s="4">
        <v>276</v>
      </c>
      <c r="B279" s="6">
        <f t="shared" si="59"/>
        <v>1381.1632805559802</v>
      </c>
      <c r="C279" s="6">
        <f t="shared" si="60"/>
        <v>-369.73633148087356</v>
      </c>
      <c r="D279" s="6">
        <f t="shared" si="61"/>
        <v>1750.8996120368538</v>
      </c>
      <c r="E279" s="6">
        <f>-FV(Solution!$C$7/12,1,-B279,E278)</f>
        <v>-149645.43220439652</v>
      </c>
      <c r="F279" s="16"/>
      <c r="G279" s="4">
        <v>276</v>
      </c>
      <c r="H279" s="6">
        <f t="shared" si="53"/>
        <v>2000</v>
      </c>
      <c r="I279" s="6">
        <f t="shared" si="62"/>
        <v>-980.54795973584987</v>
      </c>
      <c r="J279" s="6">
        <f t="shared" si="63"/>
        <v>2980.5479597358499</v>
      </c>
      <c r="K279" s="6">
        <f>-FV(Solution!$C$7/12,1,-H279,K278)</f>
        <v>-395199.73185409751</v>
      </c>
      <c r="L279" s="21" t="b">
        <f>IF(I279&gt;=0,SUM($I$4:I279))</f>
        <v>0</v>
      </c>
      <c r="M279" s="35">
        <f t="shared" si="56"/>
        <v>276</v>
      </c>
      <c r="N279" s="4">
        <f t="shared" si="57"/>
        <v>276</v>
      </c>
      <c r="O279" s="13">
        <f>Q278*Solution!$C$22</f>
        <v>142861.89667927075</v>
      </c>
      <c r="P279" s="6">
        <f t="shared" si="54"/>
        <v>618.83671944401976</v>
      </c>
      <c r="Q279" s="6">
        <f t="shared" si="64"/>
        <v>7286575.5673622517</v>
      </c>
      <c r="R279" s="4">
        <f t="shared" si="55"/>
        <v>276</v>
      </c>
      <c r="S279" s="16"/>
      <c r="T279" s="4">
        <f t="shared" si="58"/>
        <v>455</v>
      </c>
      <c r="U279" s="13">
        <f>W278*Solution!$C$22</f>
        <v>459558.68680323445</v>
      </c>
      <c r="V279" s="6">
        <f>Solution!$C$10</f>
        <v>2000</v>
      </c>
      <c r="W279" s="6">
        <f t="shared" si="65"/>
        <v>23439493.026964955</v>
      </c>
      <c r="X279" s="4"/>
    </row>
    <row r="280" spans="1:24" x14ac:dyDescent="0.25">
      <c r="A280" s="4">
        <v>277</v>
      </c>
      <c r="B280" s="6">
        <f t="shared" si="59"/>
        <v>1381.1632805559802</v>
      </c>
      <c r="C280" s="6">
        <f t="shared" si="60"/>
        <v>-374.11358051094976</v>
      </c>
      <c r="D280" s="6">
        <f t="shared" si="61"/>
        <v>1755.27686106693</v>
      </c>
      <c r="E280" s="6">
        <f>-FV(Solution!$C$7/12,1,-B280,E279)</f>
        <v>-151400.70906546345</v>
      </c>
      <c r="F280" s="16"/>
      <c r="G280" s="4">
        <v>277</v>
      </c>
      <c r="H280" s="6">
        <f t="shared" si="53"/>
        <v>2000</v>
      </c>
      <c r="I280" s="6">
        <f t="shared" si="62"/>
        <v>-987.99932963517494</v>
      </c>
      <c r="J280" s="6">
        <f t="shared" si="63"/>
        <v>2987.9993296351749</v>
      </c>
      <c r="K280" s="6">
        <f>-FV(Solution!$C$7/12,1,-H280,K279)</f>
        <v>-398187.73118373269</v>
      </c>
      <c r="L280" s="21" t="b">
        <f>IF(I280&gt;=0,SUM($I$4:I280))</f>
        <v>0</v>
      </c>
      <c r="M280" s="35">
        <f t="shared" si="56"/>
        <v>277</v>
      </c>
      <c r="N280" s="4">
        <f t="shared" si="57"/>
        <v>277</v>
      </c>
      <c r="O280" s="13">
        <f>Q279*Solution!$C$22</f>
        <v>145731.51134724505</v>
      </c>
      <c r="P280" s="6">
        <f t="shared" si="54"/>
        <v>618.83671944401976</v>
      </c>
      <c r="Q280" s="6">
        <f t="shared" si="64"/>
        <v>7432925.9154289411</v>
      </c>
      <c r="R280" s="4">
        <f t="shared" si="55"/>
        <v>277</v>
      </c>
      <c r="S280" s="16"/>
      <c r="T280" s="4">
        <f t="shared" si="58"/>
        <v>456</v>
      </c>
      <c r="U280" s="13">
        <f>W279*Solution!$C$22</f>
        <v>468789.86053929909</v>
      </c>
      <c r="V280" s="6">
        <f>Solution!$C$10</f>
        <v>2000</v>
      </c>
      <c r="W280" s="6">
        <f t="shared" si="65"/>
        <v>23910282.887504254</v>
      </c>
      <c r="X280" s="4"/>
    </row>
    <row r="281" spans="1:24" x14ac:dyDescent="0.25">
      <c r="A281" s="4">
        <v>278</v>
      </c>
      <c r="B281" s="6">
        <f t="shared" si="59"/>
        <v>1381.1632805559802</v>
      </c>
      <c r="C281" s="6">
        <f t="shared" si="60"/>
        <v>-378.50177266361243</v>
      </c>
      <c r="D281" s="6">
        <f t="shared" si="61"/>
        <v>1759.6650532195927</v>
      </c>
      <c r="E281" s="6">
        <f>-FV(Solution!$C$7/12,1,-B281,E280)</f>
        <v>-153160.37411868304</v>
      </c>
      <c r="F281" s="16"/>
      <c r="G281" s="4">
        <v>278</v>
      </c>
      <c r="H281" s="6">
        <f t="shared" si="53"/>
        <v>2000</v>
      </c>
      <c r="I281" s="6">
        <f t="shared" si="62"/>
        <v>-995.46932795923203</v>
      </c>
      <c r="J281" s="6">
        <f t="shared" si="63"/>
        <v>2995.469327959232</v>
      </c>
      <c r="K281" s="6">
        <f>-FV(Solution!$C$7/12,1,-H281,K280)</f>
        <v>-401183.20051169192</v>
      </c>
      <c r="L281" s="21" t="b">
        <f>IF(I281&gt;=0,SUM($I$4:I281))</f>
        <v>0</v>
      </c>
      <c r="M281" s="35">
        <f t="shared" si="56"/>
        <v>278</v>
      </c>
      <c r="N281" s="4">
        <f t="shared" si="57"/>
        <v>278</v>
      </c>
      <c r="O281" s="13">
        <f>Q280*Solution!$C$22</f>
        <v>148658.51830857882</v>
      </c>
      <c r="P281" s="6">
        <f t="shared" si="54"/>
        <v>618.83671944401976</v>
      </c>
      <c r="Q281" s="6">
        <f t="shared" si="64"/>
        <v>7582203.2704569642</v>
      </c>
      <c r="R281" s="4">
        <f t="shared" si="55"/>
        <v>278</v>
      </c>
      <c r="S281" s="16"/>
      <c r="T281" s="4">
        <f t="shared" si="58"/>
        <v>457</v>
      </c>
      <c r="U281" s="13">
        <f>W280*Solution!$C$22</f>
        <v>478205.65775008505</v>
      </c>
      <c r="V281" s="6">
        <f>Solution!$C$10</f>
        <v>2000</v>
      </c>
      <c r="W281" s="6">
        <f t="shared" si="65"/>
        <v>24390488.545254339</v>
      </c>
      <c r="X281" s="4"/>
    </row>
    <row r="282" spans="1:24" x14ac:dyDescent="0.25">
      <c r="A282" s="4">
        <v>279</v>
      </c>
      <c r="B282" s="6">
        <f t="shared" si="59"/>
        <v>1381.1632805559802</v>
      </c>
      <c r="C282" s="6">
        <f t="shared" si="60"/>
        <v>-382.90093529666592</v>
      </c>
      <c r="D282" s="6">
        <f t="shared" si="61"/>
        <v>1764.0642158526462</v>
      </c>
      <c r="E282" s="6">
        <f>-FV(Solution!$C$7/12,1,-B282,E281)</f>
        <v>-154924.43833453569</v>
      </c>
      <c r="F282" s="16"/>
      <c r="G282" s="4">
        <v>279</v>
      </c>
      <c r="H282" s="6">
        <f t="shared" si="53"/>
        <v>2000</v>
      </c>
      <c r="I282" s="6">
        <f t="shared" si="62"/>
        <v>-1002.9580012791557</v>
      </c>
      <c r="J282" s="6">
        <f t="shared" si="63"/>
        <v>3002.9580012791557</v>
      </c>
      <c r="K282" s="6">
        <f>-FV(Solution!$C$7/12,1,-H282,K281)</f>
        <v>-404186.15851297107</v>
      </c>
      <c r="L282" s="21" t="b">
        <f>IF(I282&gt;=0,SUM($I$4:I282))</f>
        <v>0</v>
      </c>
      <c r="M282" s="35">
        <f t="shared" si="56"/>
        <v>279</v>
      </c>
      <c r="N282" s="4">
        <f t="shared" si="57"/>
        <v>279</v>
      </c>
      <c r="O282" s="13">
        <f>Q281*Solution!$C$22</f>
        <v>151644.06540913929</v>
      </c>
      <c r="P282" s="6">
        <f t="shared" si="54"/>
        <v>618.83671944401976</v>
      </c>
      <c r="Q282" s="6">
        <f t="shared" si="64"/>
        <v>7734466.1725855479</v>
      </c>
      <c r="R282" s="4">
        <f t="shared" si="55"/>
        <v>279</v>
      </c>
      <c r="S282" s="16"/>
      <c r="T282" s="4">
        <f t="shared" si="58"/>
        <v>458</v>
      </c>
      <c r="U282" s="13">
        <f>W281*Solution!$C$22</f>
        <v>487809.77090508677</v>
      </c>
      <c r="V282" s="6">
        <f>Solution!$C$10</f>
        <v>2000</v>
      </c>
      <c r="W282" s="6">
        <f t="shared" si="65"/>
        <v>24880298.316159427</v>
      </c>
      <c r="X282" s="4"/>
    </row>
    <row r="283" spans="1:24" x14ac:dyDescent="0.25">
      <c r="A283" s="4">
        <v>280</v>
      </c>
      <c r="B283" s="6">
        <f t="shared" si="59"/>
        <v>1381.1632805559802</v>
      </c>
      <c r="C283" s="6">
        <f t="shared" si="60"/>
        <v>-387.3110958363086</v>
      </c>
      <c r="D283" s="6">
        <f t="shared" si="61"/>
        <v>1768.4743763922888</v>
      </c>
      <c r="E283" s="6">
        <f>-FV(Solution!$C$7/12,1,-B283,E282)</f>
        <v>-156692.91271092798</v>
      </c>
      <c r="F283" s="16"/>
      <c r="G283" s="4">
        <v>280</v>
      </c>
      <c r="H283" s="6">
        <f t="shared" si="53"/>
        <v>2000</v>
      </c>
      <c r="I283" s="6">
        <f t="shared" si="62"/>
        <v>-1010.4653962823213</v>
      </c>
      <c r="J283" s="6">
        <f t="shared" si="63"/>
        <v>3010.4653962823213</v>
      </c>
      <c r="K283" s="6">
        <f>-FV(Solution!$C$7/12,1,-H283,K282)</f>
        <v>-407196.62390925339</v>
      </c>
      <c r="L283" s="21" t="b">
        <f>IF(I283&gt;=0,SUM($I$4:I283))</f>
        <v>0</v>
      </c>
      <c r="M283" s="35">
        <f t="shared" si="56"/>
        <v>280</v>
      </c>
      <c r="N283" s="4">
        <f t="shared" si="57"/>
        <v>280</v>
      </c>
      <c r="O283" s="13">
        <f>Q282*Solution!$C$22</f>
        <v>154689.32345171095</v>
      </c>
      <c r="P283" s="6">
        <f t="shared" si="54"/>
        <v>618.83671944401976</v>
      </c>
      <c r="Q283" s="6">
        <f t="shared" si="64"/>
        <v>7889774.3327567028</v>
      </c>
      <c r="R283" s="4">
        <f t="shared" si="55"/>
        <v>280</v>
      </c>
      <c r="S283" s="16"/>
      <c r="T283" s="4">
        <f t="shared" si="58"/>
        <v>459</v>
      </c>
      <c r="U283" s="13">
        <f>W282*Solution!$C$22</f>
        <v>497605.96632318856</v>
      </c>
      <c r="V283" s="6">
        <f>Solution!$C$10</f>
        <v>2000</v>
      </c>
      <c r="W283" s="6">
        <f t="shared" si="65"/>
        <v>25379904.282482617</v>
      </c>
      <c r="X283" s="4"/>
    </row>
    <row r="284" spans="1:24" x14ac:dyDescent="0.25">
      <c r="A284" s="4">
        <v>281</v>
      </c>
      <c r="B284" s="6">
        <f t="shared" si="59"/>
        <v>1381.1632805559802</v>
      </c>
      <c r="C284" s="6">
        <f t="shared" si="60"/>
        <v>-391.73228177727833</v>
      </c>
      <c r="D284" s="6">
        <f t="shared" si="61"/>
        <v>1772.8955623332586</v>
      </c>
      <c r="E284" s="6">
        <f>-FV(Solution!$C$7/12,1,-B284,E283)</f>
        <v>-158465.80827326124</v>
      </c>
      <c r="F284" s="16"/>
      <c r="G284" s="4">
        <v>281</v>
      </c>
      <c r="H284" s="6">
        <f t="shared" si="53"/>
        <v>2000</v>
      </c>
      <c r="I284" s="6">
        <f t="shared" si="62"/>
        <v>-1017.9915597730433</v>
      </c>
      <c r="J284" s="6">
        <f t="shared" si="63"/>
        <v>3017.9915597730433</v>
      </c>
      <c r="K284" s="6">
        <f>-FV(Solution!$C$7/12,1,-H284,K283)</f>
        <v>-410214.61546902644</v>
      </c>
      <c r="L284" s="21" t="b">
        <f>IF(I284&gt;=0,SUM($I$4:I284))</f>
        <v>0</v>
      </c>
      <c r="M284" s="35">
        <f t="shared" si="56"/>
        <v>281</v>
      </c>
      <c r="N284" s="4">
        <f t="shared" si="57"/>
        <v>281</v>
      </c>
      <c r="O284" s="13">
        <f>Q283*Solution!$C$22</f>
        <v>157795.48665513407</v>
      </c>
      <c r="P284" s="6">
        <f t="shared" si="54"/>
        <v>618.83671944401976</v>
      </c>
      <c r="Q284" s="6">
        <f t="shared" si="64"/>
        <v>8048188.6561312806</v>
      </c>
      <c r="R284" s="4">
        <f t="shared" si="55"/>
        <v>281</v>
      </c>
      <c r="S284" s="16"/>
      <c r="T284" s="4">
        <f t="shared" si="58"/>
        <v>460</v>
      </c>
      <c r="U284" s="13">
        <f>W283*Solution!$C$22</f>
        <v>507598.08564965235</v>
      </c>
      <c r="V284" s="6">
        <f>Solution!$C$10</f>
        <v>2000</v>
      </c>
      <c r="W284" s="6">
        <f t="shared" si="65"/>
        <v>25889502.368132267</v>
      </c>
      <c r="X284" s="4"/>
    </row>
    <row r="285" spans="1:24" x14ac:dyDescent="0.25">
      <c r="A285" s="4">
        <v>282</v>
      </c>
      <c r="B285" s="6">
        <f t="shared" si="59"/>
        <v>1381.1632805559802</v>
      </c>
      <c r="C285" s="6">
        <f t="shared" si="60"/>
        <v>-396.16452068311446</v>
      </c>
      <c r="D285" s="6">
        <f t="shared" si="61"/>
        <v>1777.3278012390947</v>
      </c>
      <c r="E285" s="6">
        <f>-FV(Solution!$C$7/12,1,-B285,E284)</f>
        <v>-160243.13607450033</v>
      </c>
      <c r="F285" s="16"/>
      <c r="G285" s="4">
        <v>282</v>
      </c>
      <c r="H285" s="6">
        <f t="shared" si="53"/>
        <v>2000</v>
      </c>
      <c r="I285" s="6">
        <f t="shared" si="62"/>
        <v>-1025.5365386724588</v>
      </c>
      <c r="J285" s="6">
        <f t="shared" si="63"/>
        <v>3025.5365386724588</v>
      </c>
      <c r="K285" s="6">
        <f>-FV(Solution!$C$7/12,1,-H285,K284)</f>
        <v>-413240.1520076989</v>
      </c>
      <c r="L285" s="21" t="b">
        <f>IF(I285&gt;=0,SUM($I$4:I285))</f>
        <v>0</v>
      </c>
      <c r="M285" s="35">
        <f t="shared" si="56"/>
        <v>282</v>
      </c>
      <c r="N285" s="4">
        <f t="shared" si="57"/>
        <v>282</v>
      </c>
      <c r="O285" s="13">
        <f>Q284*Solution!$C$22</f>
        <v>160963.77312262563</v>
      </c>
      <c r="P285" s="6">
        <f t="shared" si="54"/>
        <v>618.83671944401976</v>
      </c>
      <c r="Q285" s="6">
        <f t="shared" si="64"/>
        <v>8209771.26597335</v>
      </c>
      <c r="R285" s="4">
        <f t="shared" si="55"/>
        <v>282</v>
      </c>
      <c r="S285" s="16"/>
      <c r="T285" s="4">
        <f t="shared" si="58"/>
        <v>461</v>
      </c>
      <c r="U285" s="13">
        <f>W284*Solution!$C$22</f>
        <v>517790.04736264533</v>
      </c>
      <c r="V285" s="6">
        <f>Solution!$C$10</f>
        <v>2000</v>
      </c>
      <c r="W285" s="6">
        <f t="shared" si="65"/>
        <v>26409292.415494911</v>
      </c>
      <c r="X285" s="4"/>
    </row>
    <row r="286" spans="1:24" x14ac:dyDescent="0.25">
      <c r="A286" s="4">
        <v>283</v>
      </c>
      <c r="B286" s="6">
        <f t="shared" si="59"/>
        <v>1381.1632805559802</v>
      </c>
      <c r="C286" s="6">
        <f t="shared" si="60"/>
        <v>-400.60784018621598</v>
      </c>
      <c r="D286" s="6">
        <f t="shared" si="61"/>
        <v>1781.7711207421962</v>
      </c>
      <c r="E286" s="6">
        <f>-FV(Solution!$C$7/12,1,-B286,E285)</f>
        <v>-162024.90719524253</v>
      </c>
      <c r="F286" s="16"/>
      <c r="G286" s="4">
        <v>283</v>
      </c>
      <c r="H286" s="6">
        <f t="shared" si="53"/>
        <v>2000</v>
      </c>
      <c r="I286" s="6">
        <f t="shared" si="62"/>
        <v>-1033.1003800191684</v>
      </c>
      <c r="J286" s="6">
        <f t="shared" si="63"/>
        <v>3033.1003800191684</v>
      </c>
      <c r="K286" s="6">
        <f>-FV(Solution!$C$7/12,1,-H286,K285)</f>
        <v>-416273.25238771806</v>
      </c>
      <c r="L286" s="21" t="b">
        <f>IF(I286&gt;=0,SUM($I$4:I286))</f>
        <v>0</v>
      </c>
      <c r="M286" s="35">
        <f t="shared" si="56"/>
        <v>283</v>
      </c>
      <c r="N286" s="4">
        <f t="shared" si="57"/>
        <v>283</v>
      </c>
      <c r="O286" s="13">
        <f>Q285*Solution!$C$22</f>
        <v>164195.425319467</v>
      </c>
      <c r="P286" s="6">
        <f t="shared" si="54"/>
        <v>618.83671944401976</v>
      </c>
      <c r="Q286" s="6">
        <f t="shared" si="64"/>
        <v>8374585.5280122608</v>
      </c>
      <c r="R286" s="4">
        <f t="shared" si="55"/>
        <v>283</v>
      </c>
      <c r="S286" s="16"/>
      <c r="T286" s="4">
        <f t="shared" si="58"/>
        <v>462</v>
      </c>
      <c r="U286" s="13">
        <f>W285*Solution!$C$22</f>
        <v>528185.84830989828</v>
      </c>
      <c r="V286" s="6">
        <f>Solution!$C$10</f>
        <v>2000</v>
      </c>
      <c r="W286" s="6">
        <f t="shared" si="65"/>
        <v>26939478.263804808</v>
      </c>
      <c r="X286" s="4"/>
    </row>
    <row r="287" spans="1:24" x14ac:dyDescent="0.25">
      <c r="A287" s="4">
        <v>284</v>
      </c>
      <c r="B287" s="6">
        <f t="shared" si="59"/>
        <v>1381.1632805559802</v>
      </c>
      <c r="C287" s="6">
        <f t="shared" si="60"/>
        <v>-405.06226798807438</v>
      </c>
      <c r="D287" s="6">
        <f t="shared" si="61"/>
        <v>1786.2255485440546</v>
      </c>
      <c r="E287" s="6">
        <f>-FV(Solution!$C$7/12,1,-B287,E286)</f>
        <v>-163811.13274378658</v>
      </c>
      <c r="F287" s="16"/>
      <c r="G287" s="4">
        <v>284</v>
      </c>
      <c r="H287" s="6">
        <f t="shared" si="53"/>
        <v>2000</v>
      </c>
      <c r="I287" s="6">
        <f t="shared" si="62"/>
        <v>-1040.6831309692352</v>
      </c>
      <c r="J287" s="6">
        <f t="shared" si="63"/>
        <v>3040.6831309692352</v>
      </c>
      <c r="K287" s="6">
        <f>-FV(Solution!$C$7/12,1,-H287,K286)</f>
        <v>-419313.9355186873</v>
      </c>
      <c r="L287" s="21" t="b">
        <f>IF(I287&gt;=0,SUM($I$4:I287))</f>
        <v>0</v>
      </c>
      <c r="M287" s="35">
        <f t="shared" si="56"/>
        <v>284</v>
      </c>
      <c r="N287" s="4">
        <f t="shared" si="57"/>
        <v>284</v>
      </c>
      <c r="O287" s="13">
        <f>Q286*Solution!$C$22</f>
        <v>167491.71056024521</v>
      </c>
      <c r="P287" s="6">
        <f t="shared" si="54"/>
        <v>618.83671944401976</v>
      </c>
      <c r="Q287" s="6">
        <f t="shared" si="64"/>
        <v>8542696.0752919503</v>
      </c>
      <c r="R287" s="4">
        <f t="shared" si="55"/>
        <v>284</v>
      </c>
      <c r="S287" s="16"/>
      <c r="T287" s="4">
        <f t="shared" si="58"/>
        <v>463</v>
      </c>
      <c r="U287" s="13">
        <f>W286*Solution!$C$22</f>
        <v>538789.56527609623</v>
      </c>
      <c r="V287" s="6">
        <f>Solution!$C$10</f>
        <v>2000</v>
      </c>
      <c r="W287" s="6">
        <f t="shared" si="65"/>
        <v>27480267.829080906</v>
      </c>
      <c r="X287" s="4"/>
    </row>
    <row r="288" spans="1:24" x14ac:dyDescent="0.25">
      <c r="A288" s="4">
        <v>285</v>
      </c>
      <c r="B288" s="6">
        <f t="shared" si="59"/>
        <v>1381.1632805559802</v>
      </c>
      <c r="C288" s="6">
        <f t="shared" si="60"/>
        <v>-409.52783185941917</v>
      </c>
      <c r="D288" s="6">
        <f t="shared" si="61"/>
        <v>1790.6911124153994</v>
      </c>
      <c r="E288" s="6">
        <f>-FV(Solution!$C$7/12,1,-B288,E287)</f>
        <v>-165601.82385620198</v>
      </c>
      <c r="F288" s="16"/>
      <c r="G288" s="4">
        <v>285</v>
      </c>
      <c r="H288" s="6">
        <f t="shared" si="53"/>
        <v>2000</v>
      </c>
      <c r="I288" s="6">
        <f t="shared" si="62"/>
        <v>-1048.2848387966515</v>
      </c>
      <c r="J288" s="6">
        <f t="shared" si="63"/>
        <v>3048.2848387966515</v>
      </c>
      <c r="K288" s="6">
        <f>-FV(Solution!$C$7/12,1,-H288,K287)</f>
        <v>-422362.22035748395</v>
      </c>
      <c r="L288" s="21" t="b">
        <f>IF(I288&gt;=0,SUM($I$4:I288))</f>
        <v>0</v>
      </c>
      <c r="M288" s="35">
        <f t="shared" si="56"/>
        <v>285</v>
      </c>
      <c r="N288" s="4">
        <f t="shared" si="57"/>
        <v>285</v>
      </c>
      <c r="O288" s="13">
        <f>Q287*Solution!$C$22</f>
        <v>170853.92150583901</v>
      </c>
      <c r="P288" s="6">
        <f t="shared" si="54"/>
        <v>618.83671944401976</v>
      </c>
      <c r="Q288" s="6">
        <f t="shared" si="64"/>
        <v>8714168.8335172329</v>
      </c>
      <c r="R288" s="4">
        <f t="shared" si="55"/>
        <v>285</v>
      </c>
      <c r="S288" s="16"/>
      <c r="T288" s="4">
        <f t="shared" si="58"/>
        <v>464</v>
      </c>
      <c r="U288" s="13">
        <f>W287*Solution!$C$22</f>
        <v>549605.35658161808</v>
      </c>
      <c r="V288" s="6">
        <f>Solution!$C$10</f>
        <v>2000</v>
      </c>
      <c r="W288" s="6">
        <f t="shared" si="65"/>
        <v>28031873.185662523</v>
      </c>
      <c r="X288" s="4"/>
    </row>
    <row r="289" spans="1:24" x14ac:dyDescent="0.25">
      <c r="A289" s="4">
        <v>286</v>
      </c>
      <c r="B289" s="6">
        <f t="shared" si="59"/>
        <v>1381.1632805559802</v>
      </c>
      <c r="C289" s="6">
        <f t="shared" si="60"/>
        <v>-414.00455964045068</v>
      </c>
      <c r="D289" s="6">
        <f t="shared" si="61"/>
        <v>1795.1678401964309</v>
      </c>
      <c r="E289" s="6">
        <f>-FV(Solution!$C$7/12,1,-B289,E288)</f>
        <v>-167396.99169639841</v>
      </c>
      <c r="F289" s="16"/>
      <c r="G289" s="4">
        <v>286</v>
      </c>
      <c r="H289" s="6">
        <f t="shared" si="53"/>
        <v>2000</v>
      </c>
      <c r="I289" s="6">
        <f t="shared" si="62"/>
        <v>-1055.905550893629</v>
      </c>
      <c r="J289" s="6">
        <f t="shared" si="63"/>
        <v>3055.905550893629</v>
      </c>
      <c r="K289" s="6">
        <f>-FV(Solution!$C$7/12,1,-H289,K288)</f>
        <v>-425418.12590837758</v>
      </c>
      <c r="L289" s="21" t="b">
        <f>IF(I289&gt;=0,SUM($I$4:I289))</f>
        <v>0</v>
      </c>
      <c r="M289" s="35">
        <f t="shared" si="56"/>
        <v>286</v>
      </c>
      <c r="N289" s="4">
        <f t="shared" si="57"/>
        <v>286</v>
      </c>
      <c r="O289" s="13">
        <f>Q288*Solution!$C$22</f>
        <v>174283.37667034467</v>
      </c>
      <c r="P289" s="6">
        <f t="shared" si="54"/>
        <v>618.83671944401976</v>
      </c>
      <c r="Q289" s="6">
        <f t="shared" si="64"/>
        <v>8889071.0469070207</v>
      </c>
      <c r="R289" s="4">
        <f t="shared" si="55"/>
        <v>286</v>
      </c>
      <c r="S289" s="16"/>
      <c r="T289" s="4">
        <f t="shared" si="58"/>
        <v>465</v>
      </c>
      <c r="U289" s="13">
        <f>W288*Solution!$C$22</f>
        <v>560637.46371325047</v>
      </c>
      <c r="V289" s="6">
        <f>Solution!$C$10</f>
        <v>2000</v>
      </c>
      <c r="W289" s="6">
        <f t="shared" si="65"/>
        <v>28594510.649375774</v>
      </c>
      <c r="X289" s="4"/>
    </row>
    <row r="290" spans="1:24" x14ac:dyDescent="0.25">
      <c r="A290" s="4">
        <v>287</v>
      </c>
      <c r="B290" s="6">
        <f t="shared" si="59"/>
        <v>1381.1632805559802</v>
      </c>
      <c r="C290" s="6">
        <f t="shared" si="60"/>
        <v>-418.49247924095653</v>
      </c>
      <c r="D290" s="6">
        <f t="shared" si="61"/>
        <v>1799.6557597969368</v>
      </c>
      <c r="E290" s="6">
        <f>-FV(Solution!$C$7/12,1,-B290,E289)</f>
        <v>-169196.64745619535</v>
      </c>
      <c r="F290" s="16"/>
      <c r="G290" s="4">
        <v>287</v>
      </c>
      <c r="H290" s="6">
        <f t="shared" si="53"/>
        <v>2000</v>
      </c>
      <c r="I290" s="6">
        <f t="shared" si="62"/>
        <v>-1063.5453147708904</v>
      </c>
      <c r="J290" s="6">
        <f t="shared" si="63"/>
        <v>3063.5453147708904</v>
      </c>
      <c r="K290" s="6">
        <f>-FV(Solution!$C$7/12,1,-H290,K289)</f>
        <v>-428481.67122314847</v>
      </c>
      <c r="L290" s="21" t="b">
        <f>IF(I290&gt;=0,SUM($I$4:I290))</f>
        <v>0</v>
      </c>
      <c r="M290" s="35">
        <f t="shared" si="56"/>
        <v>287</v>
      </c>
      <c r="N290" s="4">
        <f t="shared" si="57"/>
        <v>287</v>
      </c>
      <c r="O290" s="13">
        <f>Q289*Solution!$C$22</f>
        <v>177781.42093814042</v>
      </c>
      <c r="P290" s="6">
        <f t="shared" si="54"/>
        <v>618.83671944401976</v>
      </c>
      <c r="Q290" s="6">
        <f t="shared" si="64"/>
        <v>9067471.3045646045</v>
      </c>
      <c r="R290" s="4">
        <f t="shared" si="55"/>
        <v>287</v>
      </c>
      <c r="S290" s="16"/>
      <c r="T290" s="4">
        <f t="shared" si="58"/>
        <v>466</v>
      </c>
      <c r="U290" s="13">
        <f>W289*Solution!$C$22</f>
        <v>571890.21298751549</v>
      </c>
      <c r="V290" s="6">
        <f>Solution!$C$10</f>
        <v>2000</v>
      </c>
      <c r="W290" s="6">
        <f t="shared" si="65"/>
        <v>29168400.86236329</v>
      </c>
      <c r="X290" s="4"/>
    </row>
    <row r="291" spans="1:24" x14ac:dyDescent="0.25">
      <c r="A291" s="4">
        <v>288</v>
      </c>
      <c r="B291" s="6">
        <f t="shared" si="59"/>
        <v>1381.1632805559802</v>
      </c>
      <c r="C291" s="6">
        <f t="shared" si="60"/>
        <v>-422.99161864045709</v>
      </c>
      <c r="D291" s="6">
        <f t="shared" si="61"/>
        <v>1804.1548991964373</v>
      </c>
      <c r="E291" s="6">
        <f>-FV(Solution!$C$7/12,1,-B291,E290)</f>
        <v>-171000.80235539179</v>
      </c>
      <c r="F291" s="16"/>
      <c r="G291" s="4">
        <v>288</v>
      </c>
      <c r="H291" s="6">
        <f t="shared" si="53"/>
        <v>2000</v>
      </c>
      <c r="I291" s="6">
        <f t="shared" si="62"/>
        <v>-1071.2041780577856</v>
      </c>
      <c r="J291" s="6">
        <f t="shared" si="63"/>
        <v>3071.2041780577856</v>
      </c>
      <c r="K291" s="6">
        <f>-FV(Solution!$C$7/12,1,-H291,K290)</f>
        <v>-431552.87540120626</v>
      </c>
      <c r="L291" s="21" t="b">
        <f>IF(I291&gt;=0,SUM($I$4:I291))</f>
        <v>0</v>
      </c>
      <c r="M291" s="35">
        <f t="shared" si="56"/>
        <v>288</v>
      </c>
      <c r="N291" s="4">
        <f t="shared" si="57"/>
        <v>288</v>
      </c>
      <c r="O291" s="13">
        <f>Q290*Solution!$C$22</f>
        <v>181349.42609129209</v>
      </c>
      <c r="P291" s="6">
        <f t="shared" si="54"/>
        <v>618.83671944401976</v>
      </c>
      <c r="Q291" s="6">
        <f t="shared" si="64"/>
        <v>9249439.5673753414</v>
      </c>
      <c r="R291" s="4">
        <f t="shared" si="55"/>
        <v>288</v>
      </c>
      <c r="S291" s="16"/>
      <c r="T291" s="4">
        <f t="shared" si="58"/>
        <v>467</v>
      </c>
      <c r="U291" s="13">
        <f>W290*Solution!$C$22</f>
        <v>583368.01724726579</v>
      </c>
      <c r="V291" s="6">
        <f>Solution!$C$10</f>
        <v>2000</v>
      </c>
      <c r="W291" s="6">
        <f t="shared" si="65"/>
        <v>29753768.879610557</v>
      </c>
      <c r="X291" s="4"/>
    </row>
    <row r="292" spans="1:24" x14ac:dyDescent="0.25">
      <c r="A292" s="4">
        <v>289</v>
      </c>
      <c r="B292" s="6">
        <f t="shared" si="59"/>
        <v>1381.1632805559802</v>
      </c>
      <c r="C292" s="6">
        <f t="shared" si="60"/>
        <v>-427.50200588843836</v>
      </c>
      <c r="D292" s="6">
        <f t="shared" si="61"/>
        <v>1808.6652864444186</v>
      </c>
      <c r="E292" s="6">
        <f>-FV(Solution!$C$7/12,1,-B292,E291)</f>
        <v>-172809.46764183621</v>
      </c>
      <c r="F292" s="16"/>
      <c r="G292" s="4">
        <v>289</v>
      </c>
      <c r="H292" s="6">
        <f t="shared" si="53"/>
        <v>2000</v>
      </c>
      <c r="I292" s="6">
        <f t="shared" si="62"/>
        <v>-1078.882188502932</v>
      </c>
      <c r="J292" s="6">
        <f t="shared" si="63"/>
        <v>3078.882188502932</v>
      </c>
      <c r="K292" s="6">
        <f>-FV(Solution!$C$7/12,1,-H292,K291)</f>
        <v>-434631.75758970919</v>
      </c>
      <c r="L292" s="21" t="b">
        <f>IF(I292&gt;=0,SUM($I$4:I292))</f>
        <v>0</v>
      </c>
      <c r="M292" s="35">
        <f t="shared" si="56"/>
        <v>289</v>
      </c>
      <c r="N292" s="4">
        <f t="shared" si="57"/>
        <v>289</v>
      </c>
      <c r="O292" s="13">
        <f>Q291*Solution!$C$22</f>
        <v>184988.79134750683</v>
      </c>
      <c r="P292" s="6">
        <f t="shared" si="54"/>
        <v>618.83671944401976</v>
      </c>
      <c r="Q292" s="6">
        <f t="shared" si="64"/>
        <v>9435047.1954422928</v>
      </c>
      <c r="R292" s="4">
        <f t="shared" si="55"/>
        <v>289</v>
      </c>
      <c r="S292" s="16"/>
      <c r="T292" s="4">
        <f t="shared" si="58"/>
        <v>468</v>
      </c>
      <c r="U292" s="13">
        <f>W291*Solution!$C$22</f>
        <v>595075.37759221112</v>
      </c>
      <c r="V292" s="6">
        <f>Solution!$C$10</f>
        <v>2000</v>
      </c>
      <c r="W292" s="6">
        <f t="shared" si="65"/>
        <v>30350844.257202767</v>
      </c>
      <c r="X292" s="4"/>
    </row>
    <row r="293" spans="1:24" x14ac:dyDescent="0.25">
      <c r="A293" s="4">
        <v>290</v>
      </c>
      <c r="B293" s="6">
        <f t="shared" si="59"/>
        <v>1381.1632805559802</v>
      </c>
      <c r="C293" s="6">
        <f t="shared" si="60"/>
        <v>-432.02366910455567</v>
      </c>
      <c r="D293" s="6">
        <f t="shared" si="61"/>
        <v>1813.1869496605359</v>
      </c>
      <c r="E293" s="6">
        <f>-FV(Solution!$C$7/12,1,-B293,E292)</f>
        <v>-174622.65459149674</v>
      </c>
      <c r="F293" s="16"/>
      <c r="G293" s="4">
        <v>290</v>
      </c>
      <c r="H293" s="6">
        <f t="shared" si="53"/>
        <v>2000</v>
      </c>
      <c r="I293" s="6">
        <f t="shared" si="62"/>
        <v>-1086.5793939742143</v>
      </c>
      <c r="J293" s="6">
        <f t="shared" si="63"/>
        <v>3086.5793939742143</v>
      </c>
      <c r="K293" s="6">
        <f>-FV(Solution!$C$7/12,1,-H293,K292)</f>
        <v>-437718.3369836834</v>
      </c>
      <c r="L293" s="21" t="b">
        <f>IF(I293&gt;=0,SUM($I$4:I293))</f>
        <v>0</v>
      </c>
      <c r="M293" s="35">
        <f t="shared" si="56"/>
        <v>290</v>
      </c>
      <c r="N293" s="4">
        <f t="shared" si="57"/>
        <v>290</v>
      </c>
      <c r="O293" s="13">
        <f>Q292*Solution!$C$22</f>
        <v>188700.94390884586</v>
      </c>
      <c r="P293" s="6">
        <f t="shared" si="54"/>
        <v>618.83671944401976</v>
      </c>
      <c r="Q293" s="6">
        <f t="shared" si="64"/>
        <v>9624366.9760705829</v>
      </c>
      <c r="R293" s="4">
        <f t="shared" si="55"/>
        <v>290</v>
      </c>
      <c r="S293" s="16"/>
      <c r="T293" s="4">
        <f t="shared" si="58"/>
        <v>469</v>
      </c>
      <c r="U293" s="13">
        <f>W292*Solution!$C$22</f>
        <v>607016.88514405536</v>
      </c>
      <c r="V293" s="6">
        <f>Solution!$C$10</f>
        <v>2000</v>
      </c>
      <c r="W293" s="6">
        <f t="shared" si="65"/>
        <v>30959861.142346822</v>
      </c>
      <c r="X293" s="4"/>
    </row>
    <row r="294" spans="1:24" x14ac:dyDescent="0.25">
      <c r="A294" s="4">
        <v>291</v>
      </c>
      <c r="B294" s="6">
        <f t="shared" si="59"/>
        <v>1381.1632805559802</v>
      </c>
      <c r="C294" s="6">
        <f t="shared" si="60"/>
        <v>-436.55663647869187</v>
      </c>
      <c r="D294" s="6">
        <f t="shared" si="61"/>
        <v>1817.7199170346721</v>
      </c>
      <c r="E294" s="6">
        <f>-FV(Solution!$C$7/12,1,-B294,E293)</f>
        <v>-176440.37450853141</v>
      </c>
      <c r="F294" s="16"/>
      <c r="G294" s="4">
        <v>291</v>
      </c>
      <c r="H294" s="6">
        <f t="shared" si="53"/>
        <v>2000</v>
      </c>
      <c r="I294" s="6">
        <f t="shared" si="62"/>
        <v>-1094.2958424591343</v>
      </c>
      <c r="J294" s="6">
        <f t="shared" si="63"/>
        <v>3094.2958424591343</v>
      </c>
      <c r="K294" s="6">
        <f>-FV(Solution!$C$7/12,1,-H294,K293)</f>
        <v>-440812.63282614254</v>
      </c>
      <c r="L294" s="21" t="b">
        <f>IF(I294&gt;=0,SUM($I$4:I294))</f>
        <v>0</v>
      </c>
      <c r="M294" s="35">
        <f t="shared" si="56"/>
        <v>291</v>
      </c>
      <c r="N294" s="4">
        <f t="shared" si="57"/>
        <v>291</v>
      </c>
      <c r="O294" s="13">
        <f>Q293*Solution!$C$22</f>
        <v>192487.33952141166</v>
      </c>
      <c r="P294" s="6">
        <f t="shared" si="54"/>
        <v>618.83671944401976</v>
      </c>
      <c r="Q294" s="6">
        <f t="shared" si="64"/>
        <v>9817473.1523114387</v>
      </c>
      <c r="R294" s="4">
        <f t="shared" si="55"/>
        <v>291</v>
      </c>
      <c r="S294" s="16"/>
      <c r="T294" s="4">
        <f t="shared" si="58"/>
        <v>470</v>
      </c>
      <c r="U294" s="13">
        <f>W293*Solution!$C$22</f>
        <v>619197.22284693643</v>
      </c>
      <c r="V294" s="6">
        <f>Solution!$C$10</f>
        <v>2000</v>
      </c>
      <c r="W294" s="6">
        <f t="shared" si="65"/>
        <v>31581058.365193758</v>
      </c>
      <c r="X294" s="4"/>
    </row>
    <row r="295" spans="1:24" x14ac:dyDescent="0.25">
      <c r="A295" s="4">
        <v>292</v>
      </c>
      <c r="B295" s="6">
        <f t="shared" si="59"/>
        <v>1381.1632805559802</v>
      </c>
      <c r="C295" s="6">
        <f t="shared" si="60"/>
        <v>-441.10093627127753</v>
      </c>
      <c r="D295" s="6">
        <f t="shared" si="61"/>
        <v>1822.2642168272578</v>
      </c>
      <c r="E295" s="6">
        <f>-FV(Solution!$C$7/12,1,-B295,E294)</f>
        <v>-178262.63872535867</v>
      </c>
      <c r="F295" s="16"/>
      <c r="G295" s="4">
        <v>292</v>
      </c>
      <c r="H295" s="6">
        <f t="shared" si="53"/>
        <v>2000</v>
      </c>
      <c r="I295" s="6">
        <f t="shared" si="62"/>
        <v>-1102.0315820652759</v>
      </c>
      <c r="J295" s="6">
        <f t="shared" si="63"/>
        <v>3102.0315820652759</v>
      </c>
      <c r="K295" s="6">
        <f>-FV(Solution!$C$7/12,1,-H295,K294)</f>
        <v>-443914.66440820781</v>
      </c>
      <c r="L295" s="21" t="b">
        <f>IF(I295&gt;=0,SUM($I$4:I295))</f>
        <v>0</v>
      </c>
      <c r="M295" s="35">
        <f t="shared" si="56"/>
        <v>292</v>
      </c>
      <c r="N295" s="4">
        <f t="shared" si="57"/>
        <v>292</v>
      </c>
      <c r="O295" s="13">
        <f>Q294*Solution!$C$22</f>
        <v>196349.46304622878</v>
      </c>
      <c r="P295" s="6">
        <f t="shared" si="54"/>
        <v>618.83671944401976</v>
      </c>
      <c r="Q295" s="6">
        <f t="shared" si="64"/>
        <v>10014441.452077111</v>
      </c>
      <c r="R295" s="4">
        <f t="shared" si="55"/>
        <v>292</v>
      </c>
      <c r="S295" s="16"/>
      <c r="T295" s="4">
        <f t="shared" si="58"/>
        <v>471</v>
      </c>
      <c r="U295" s="13">
        <f>W294*Solution!$C$22</f>
        <v>631621.16730387521</v>
      </c>
      <c r="V295" s="6">
        <f>Solution!$C$10</f>
        <v>2000</v>
      </c>
      <c r="W295" s="6">
        <f t="shared" si="65"/>
        <v>32214679.532497633</v>
      </c>
      <c r="X295" s="4"/>
    </row>
    <row r="296" spans="1:24" x14ac:dyDescent="0.25">
      <c r="A296" s="4">
        <v>293</v>
      </c>
      <c r="B296" s="6">
        <f t="shared" si="59"/>
        <v>1381.1632805559802</v>
      </c>
      <c r="C296" s="6">
        <f t="shared" si="60"/>
        <v>-445.6565968133491</v>
      </c>
      <c r="D296" s="6">
        <f t="shared" si="61"/>
        <v>1826.8198773693293</v>
      </c>
      <c r="E296" s="6">
        <f>-FV(Solution!$C$7/12,1,-B296,E295)</f>
        <v>-180089.458602728</v>
      </c>
      <c r="F296" s="16"/>
      <c r="G296" s="4">
        <v>293</v>
      </c>
      <c r="H296" s="6">
        <f t="shared" si="53"/>
        <v>2000</v>
      </c>
      <c r="I296" s="6">
        <f t="shared" si="62"/>
        <v>-1109.7866610204219</v>
      </c>
      <c r="J296" s="6">
        <f t="shared" si="63"/>
        <v>3109.7866610204219</v>
      </c>
      <c r="K296" s="6">
        <f>-FV(Solution!$C$7/12,1,-H296,K295)</f>
        <v>-447024.45106922823</v>
      </c>
      <c r="L296" s="21" t="b">
        <f>IF(I296&gt;=0,SUM($I$4:I296))</f>
        <v>0</v>
      </c>
      <c r="M296" s="35">
        <f t="shared" si="56"/>
        <v>293</v>
      </c>
      <c r="N296" s="4">
        <f t="shared" si="57"/>
        <v>293</v>
      </c>
      <c r="O296" s="13">
        <f>Q295*Solution!$C$22</f>
        <v>200288.82904154222</v>
      </c>
      <c r="P296" s="6">
        <f t="shared" si="54"/>
        <v>618.83671944401976</v>
      </c>
      <c r="Q296" s="6">
        <f t="shared" si="64"/>
        <v>10215349.117838098</v>
      </c>
      <c r="R296" s="4">
        <f t="shared" si="55"/>
        <v>293</v>
      </c>
      <c r="S296" s="16"/>
      <c r="T296" s="4">
        <f t="shared" si="58"/>
        <v>472</v>
      </c>
      <c r="U296" s="13">
        <f>W295*Solution!$C$22</f>
        <v>644293.59064995265</v>
      </c>
      <c r="V296" s="6">
        <f>Solution!$C$10</f>
        <v>2000</v>
      </c>
      <c r="W296" s="6">
        <f t="shared" si="65"/>
        <v>32860973.123147584</v>
      </c>
      <c r="X296" s="4"/>
    </row>
    <row r="297" spans="1:24" x14ac:dyDescent="0.25">
      <c r="A297" s="4">
        <v>294</v>
      </c>
      <c r="B297" s="6">
        <f t="shared" si="59"/>
        <v>1381.1632805559802</v>
      </c>
      <c r="C297" s="6">
        <f t="shared" si="60"/>
        <v>-450.22364650678173</v>
      </c>
      <c r="D297" s="6">
        <f t="shared" si="61"/>
        <v>1831.386927062762</v>
      </c>
      <c r="E297" s="6">
        <f>-FV(Solution!$C$7/12,1,-B297,E296)</f>
        <v>-181920.84552979076</v>
      </c>
      <c r="F297" s="16"/>
      <c r="G297" s="4">
        <v>294</v>
      </c>
      <c r="H297" s="6">
        <f t="shared" si="53"/>
        <v>2000</v>
      </c>
      <c r="I297" s="6">
        <f t="shared" si="62"/>
        <v>-1117.5611276729614</v>
      </c>
      <c r="J297" s="6">
        <f t="shared" si="63"/>
        <v>3117.5611276729614</v>
      </c>
      <c r="K297" s="6">
        <f>-FV(Solution!$C$7/12,1,-H297,K296)</f>
        <v>-450142.0121969012</v>
      </c>
      <c r="L297" s="21" t="b">
        <f>IF(I297&gt;=0,SUM($I$4:I297))</f>
        <v>0</v>
      </c>
      <c r="M297" s="35">
        <f t="shared" si="56"/>
        <v>294</v>
      </c>
      <c r="N297" s="4">
        <f t="shared" si="57"/>
        <v>294</v>
      </c>
      <c r="O297" s="13">
        <f>Q296*Solution!$C$22</f>
        <v>204306.98235676196</v>
      </c>
      <c r="P297" s="6">
        <f t="shared" si="54"/>
        <v>618.83671944401976</v>
      </c>
      <c r="Q297" s="6">
        <f t="shared" si="64"/>
        <v>10420274.936914304</v>
      </c>
      <c r="R297" s="4">
        <f t="shared" si="55"/>
        <v>294</v>
      </c>
      <c r="S297" s="16"/>
      <c r="T297" s="4">
        <f t="shared" si="58"/>
        <v>473</v>
      </c>
      <c r="U297" s="13">
        <f>W296*Solution!$C$22</f>
        <v>657219.46246295166</v>
      </c>
      <c r="V297" s="6">
        <f>Solution!$C$10</f>
        <v>2000</v>
      </c>
      <c r="W297" s="6">
        <f t="shared" si="65"/>
        <v>33520192.585610535</v>
      </c>
      <c r="X297" s="4"/>
    </row>
    <row r="298" spans="1:24" x14ac:dyDescent="0.25">
      <c r="A298" s="4">
        <v>295</v>
      </c>
      <c r="B298" s="6">
        <f t="shared" si="59"/>
        <v>1381.1632805559802</v>
      </c>
      <c r="C298" s="6">
        <f t="shared" si="60"/>
        <v>-454.80211382443485</v>
      </c>
      <c r="D298" s="6">
        <f t="shared" si="61"/>
        <v>1835.9653943804151</v>
      </c>
      <c r="E298" s="6">
        <f>-FV(Solution!$C$7/12,1,-B298,E297)</f>
        <v>-183756.81092417118</v>
      </c>
      <c r="F298" s="16"/>
      <c r="G298" s="4">
        <v>295</v>
      </c>
      <c r="H298" s="6">
        <f t="shared" si="53"/>
        <v>2000</v>
      </c>
      <c r="I298" s="6">
        <f t="shared" si="62"/>
        <v>-1125.355030492181</v>
      </c>
      <c r="J298" s="6">
        <f t="shared" si="63"/>
        <v>3125.355030492181</v>
      </c>
      <c r="K298" s="6">
        <f>-FV(Solution!$C$7/12,1,-H298,K297)</f>
        <v>-453267.36722739338</v>
      </c>
      <c r="L298" s="21" t="b">
        <f>IF(I298&gt;=0,SUM($I$4:I298))</f>
        <v>0</v>
      </c>
      <c r="M298" s="35">
        <f t="shared" si="56"/>
        <v>295</v>
      </c>
      <c r="N298" s="4">
        <f t="shared" si="57"/>
        <v>295</v>
      </c>
      <c r="O298" s="13">
        <f>Q297*Solution!$C$22</f>
        <v>208405.49873828609</v>
      </c>
      <c r="P298" s="6">
        <f t="shared" si="54"/>
        <v>618.83671944401976</v>
      </c>
      <c r="Q298" s="6">
        <f t="shared" si="64"/>
        <v>10629299.272372035</v>
      </c>
      <c r="R298" s="4">
        <f t="shared" si="55"/>
        <v>295</v>
      </c>
      <c r="S298" s="16"/>
      <c r="T298" s="4">
        <f t="shared" si="58"/>
        <v>474</v>
      </c>
      <c r="U298" s="13">
        <f>W297*Solution!$C$22</f>
        <v>670403.85171221069</v>
      </c>
      <c r="V298" s="6">
        <f>Solution!$C$10</f>
        <v>2000</v>
      </c>
      <c r="W298" s="6">
        <f t="shared" si="65"/>
        <v>34192596.437322743</v>
      </c>
      <c r="X298" s="4"/>
    </row>
    <row r="299" spans="1:24" x14ac:dyDescent="0.25">
      <c r="A299" s="4">
        <v>296</v>
      </c>
      <c r="B299" s="6">
        <f t="shared" si="59"/>
        <v>1381.1632805559802</v>
      </c>
      <c r="C299" s="6">
        <f t="shared" si="60"/>
        <v>-459.39202731038495</v>
      </c>
      <c r="D299" s="6">
        <f t="shared" si="61"/>
        <v>1840.5553078663652</v>
      </c>
      <c r="E299" s="6">
        <f>-FV(Solution!$C$7/12,1,-B299,E298)</f>
        <v>-185597.36623203754</v>
      </c>
      <c r="F299" s="16"/>
      <c r="G299" s="4">
        <v>296</v>
      </c>
      <c r="H299" s="6">
        <f t="shared" si="53"/>
        <v>2000</v>
      </c>
      <c r="I299" s="6">
        <f t="shared" si="62"/>
        <v>-1133.1684180683806</v>
      </c>
      <c r="J299" s="6">
        <f t="shared" si="63"/>
        <v>3133.1684180683806</v>
      </c>
      <c r="K299" s="6">
        <f>-FV(Solution!$C$7/12,1,-H299,K298)</f>
        <v>-456400.53564546176</v>
      </c>
      <c r="L299" s="21" t="b">
        <f>IF(I299&gt;=0,SUM($I$4:I299))</f>
        <v>0</v>
      </c>
      <c r="M299" s="35">
        <f t="shared" si="56"/>
        <v>296</v>
      </c>
      <c r="N299" s="4">
        <f t="shared" si="57"/>
        <v>296</v>
      </c>
      <c r="O299" s="13">
        <f>Q298*Solution!$C$22</f>
        <v>212585.9854474407</v>
      </c>
      <c r="P299" s="6">
        <f t="shared" si="54"/>
        <v>618.83671944401976</v>
      </c>
      <c r="Q299" s="6">
        <f t="shared" si="64"/>
        <v>10842504.09453892</v>
      </c>
      <c r="R299" s="4">
        <f t="shared" si="55"/>
        <v>296</v>
      </c>
      <c r="S299" s="16"/>
      <c r="T299" s="4">
        <f t="shared" si="58"/>
        <v>475</v>
      </c>
      <c r="U299" s="13">
        <f>W298*Solution!$C$22</f>
        <v>683851.92874645488</v>
      </c>
      <c r="V299" s="6">
        <f>Solution!$C$10</f>
        <v>2000</v>
      </c>
      <c r="W299" s="6">
        <f t="shared" si="65"/>
        <v>34878448.366069198</v>
      </c>
      <c r="X299" s="4"/>
    </row>
    <row r="300" spans="1:24" x14ac:dyDescent="0.25">
      <c r="A300" s="4">
        <v>297</v>
      </c>
      <c r="B300" s="6">
        <f t="shared" si="59"/>
        <v>1381.1632805559802</v>
      </c>
      <c r="C300" s="6">
        <f t="shared" si="60"/>
        <v>-463.99341558004198</v>
      </c>
      <c r="D300" s="6">
        <f t="shared" si="61"/>
        <v>1845.1566961360222</v>
      </c>
      <c r="E300" s="6">
        <f>-FV(Solution!$C$7/12,1,-B300,E299)</f>
        <v>-187442.52292817357</v>
      </c>
      <c r="F300" s="16"/>
      <c r="G300" s="4">
        <v>297</v>
      </c>
      <c r="H300" s="6">
        <f t="shared" si="53"/>
        <v>2000</v>
      </c>
      <c r="I300" s="6">
        <f t="shared" si="62"/>
        <v>-1141.0013391135726</v>
      </c>
      <c r="J300" s="6">
        <f t="shared" si="63"/>
        <v>3141.0013391135726</v>
      </c>
      <c r="K300" s="6">
        <f>-FV(Solution!$C$7/12,1,-H300,K299)</f>
        <v>-459541.53698457533</v>
      </c>
      <c r="L300" s="21" t="b">
        <f>IF(I300&gt;=0,SUM($I$4:I300))</f>
        <v>0</v>
      </c>
      <c r="M300" s="35">
        <f t="shared" si="56"/>
        <v>297</v>
      </c>
      <c r="N300" s="4">
        <f t="shared" si="57"/>
        <v>297</v>
      </c>
      <c r="O300" s="13">
        <f>Q299*Solution!$C$22</f>
        <v>216850.08189077838</v>
      </c>
      <c r="P300" s="6">
        <f t="shared" si="54"/>
        <v>618.83671944401976</v>
      </c>
      <c r="Q300" s="6">
        <f t="shared" si="64"/>
        <v>11059973.013149142</v>
      </c>
      <c r="R300" s="4">
        <f t="shared" si="55"/>
        <v>297</v>
      </c>
      <c r="S300" s="16"/>
      <c r="T300" s="4">
        <f t="shared" si="58"/>
        <v>476</v>
      </c>
      <c r="U300" s="13">
        <f>W299*Solution!$C$22</f>
        <v>697568.967321384</v>
      </c>
      <c r="V300" s="6">
        <f>Solution!$C$10</f>
        <v>2000</v>
      </c>
      <c r="W300" s="6">
        <f t="shared" si="65"/>
        <v>35578017.333390579</v>
      </c>
      <c r="X300" s="4"/>
    </row>
    <row r="301" spans="1:24" x14ac:dyDescent="0.25">
      <c r="A301" s="4">
        <v>298</v>
      </c>
      <c r="B301" s="6">
        <f t="shared" si="59"/>
        <v>1381.1632805559802</v>
      </c>
      <c r="C301" s="6">
        <f t="shared" si="60"/>
        <v>-468.60630732038226</v>
      </c>
      <c r="D301" s="6">
        <f t="shared" si="61"/>
        <v>1849.7695878763625</v>
      </c>
      <c r="E301" s="6">
        <f>-FV(Solution!$C$7/12,1,-B301,E300)</f>
        <v>-189292.29251604993</v>
      </c>
      <c r="F301" s="16"/>
      <c r="G301" s="4">
        <v>298</v>
      </c>
      <c r="H301" s="6">
        <f t="shared" si="53"/>
        <v>2000</v>
      </c>
      <c r="I301" s="6">
        <f t="shared" si="62"/>
        <v>-1148.8538424613653</v>
      </c>
      <c r="J301" s="6">
        <f t="shared" si="63"/>
        <v>3148.8538424613653</v>
      </c>
      <c r="K301" s="6">
        <f>-FV(Solution!$C$7/12,1,-H301,K300)</f>
        <v>-462690.3908270367</v>
      </c>
      <c r="L301" s="21" t="b">
        <f>IF(I301&gt;=0,SUM($I$4:I301))</f>
        <v>0</v>
      </c>
      <c r="M301" s="35">
        <f t="shared" si="56"/>
        <v>298</v>
      </c>
      <c r="N301" s="4">
        <f t="shared" si="57"/>
        <v>298</v>
      </c>
      <c r="O301" s="13">
        <f>Q300*Solution!$C$22</f>
        <v>221199.46026298284</v>
      </c>
      <c r="P301" s="6">
        <f t="shared" si="54"/>
        <v>618.83671944401976</v>
      </c>
      <c r="Q301" s="6">
        <f t="shared" si="64"/>
        <v>11281791.310131568</v>
      </c>
      <c r="R301" s="4">
        <f t="shared" si="55"/>
        <v>298</v>
      </c>
      <c r="S301" s="16"/>
      <c r="T301" s="4">
        <f t="shared" si="58"/>
        <v>477</v>
      </c>
      <c r="U301" s="13">
        <f>W300*Solution!$C$22</f>
        <v>711560.34666781162</v>
      </c>
      <c r="V301" s="6">
        <f>Solution!$C$10</f>
        <v>2000</v>
      </c>
      <c r="W301" s="6">
        <f t="shared" si="65"/>
        <v>36291577.68005839</v>
      </c>
      <c r="X301" s="4"/>
    </row>
    <row r="302" spans="1:24" x14ac:dyDescent="0.25">
      <c r="A302" s="4">
        <v>299</v>
      </c>
      <c r="B302" s="6">
        <f t="shared" si="59"/>
        <v>1381.1632805559802</v>
      </c>
      <c r="C302" s="6">
        <f t="shared" si="60"/>
        <v>-473.2307312900939</v>
      </c>
      <c r="D302" s="6">
        <f t="shared" si="61"/>
        <v>1854.3940118460741</v>
      </c>
      <c r="E302" s="6">
        <f>-FV(Solution!$C$7/12,1,-B302,E301)</f>
        <v>-191146.686527896</v>
      </c>
      <c r="F302" s="16"/>
      <c r="G302" s="4">
        <v>299</v>
      </c>
      <c r="H302" s="6">
        <f t="shared" si="53"/>
        <v>2000</v>
      </c>
      <c r="I302" s="6">
        <f t="shared" si="62"/>
        <v>-1156.7259770674864</v>
      </c>
      <c r="J302" s="6">
        <f t="shared" si="63"/>
        <v>3156.7259770674864</v>
      </c>
      <c r="K302" s="6">
        <f>-FV(Solution!$C$7/12,1,-H302,K301)</f>
        <v>-465847.11680410418</v>
      </c>
      <c r="L302" s="21" t="b">
        <f>IF(I302&gt;=0,SUM($I$4:I302))</f>
        <v>0</v>
      </c>
      <c r="M302" s="35">
        <f t="shared" si="56"/>
        <v>299</v>
      </c>
      <c r="N302" s="4">
        <f t="shared" si="57"/>
        <v>299</v>
      </c>
      <c r="O302" s="13">
        <f>Q301*Solution!$C$22</f>
        <v>225635.82620263138</v>
      </c>
      <c r="P302" s="6">
        <f t="shared" si="54"/>
        <v>618.83671944401976</v>
      </c>
      <c r="Q302" s="6">
        <f t="shared" si="64"/>
        <v>11508045.973053643</v>
      </c>
      <c r="R302" s="4">
        <f t="shared" si="55"/>
        <v>299</v>
      </c>
      <c r="S302" s="16"/>
      <c r="T302" s="4">
        <f t="shared" si="58"/>
        <v>478</v>
      </c>
      <c r="U302" s="13">
        <f>W301*Solution!$C$22</f>
        <v>725831.55360116786</v>
      </c>
      <c r="V302" s="6">
        <f>Solution!$C$10</f>
        <v>2000</v>
      </c>
      <c r="W302" s="6">
        <f t="shared" si="65"/>
        <v>37019409.233659558</v>
      </c>
      <c r="X302" s="4"/>
    </row>
    <row r="303" spans="1:24" x14ac:dyDescent="0.25">
      <c r="A303" s="4">
        <v>300</v>
      </c>
      <c r="B303" s="6">
        <f t="shared" si="59"/>
        <v>1381.1632805559802</v>
      </c>
      <c r="C303" s="6">
        <f t="shared" si="60"/>
        <v>-477.8667163196933</v>
      </c>
      <c r="D303" s="6">
        <f t="shared" si="61"/>
        <v>1859.0299968756735</v>
      </c>
      <c r="E303" s="6">
        <f>-FV(Solution!$C$7/12,1,-B303,E302)</f>
        <v>-193005.71652477168</v>
      </c>
      <c r="F303" s="16"/>
      <c r="G303" s="4">
        <v>300</v>
      </c>
      <c r="H303" s="6">
        <f t="shared" si="53"/>
        <v>2000</v>
      </c>
      <c r="I303" s="6">
        <f t="shared" si="62"/>
        <v>-1164.6177920101909</v>
      </c>
      <c r="J303" s="6">
        <f t="shared" si="63"/>
        <v>3164.6177920101909</v>
      </c>
      <c r="K303" s="6">
        <f>-FV(Solution!$C$7/12,1,-H303,K302)</f>
        <v>-469011.73459611437</v>
      </c>
      <c r="L303" s="21" t="b">
        <f>IF(I303&gt;=0,SUM($I$4:I303))</f>
        <v>0</v>
      </c>
      <c r="M303" s="35">
        <f t="shared" si="56"/>
        <v>300</v>
      </c>
      <c r="N303" s="4">
        <f t="shared" si="57"/>
        <v>300</v>
      </c>
      <c r="O303" s="13">
        <f>Q302*Solution!$C$22</f>
        <v>230160.91946107289</v>
      </c>
      <c r="P303" s="6">
        <f t="shared" si="54"/>
        <v>618.83671944401976</v>
      </c>
      <c r="Q303" s="6">
        <f t="shared" si="64"/>
        <v>11738825.729234161</v>
      </c>
      <c r="R303" s="4">
        <f t="shared" si="55"/>
        <v>300</v>
      </c>
      <c r="S303" s="16"/>
      <c r="T303" s="4">
        <f t="shared" si="58"/>
        <v>479</v>
      </c>
      <c r="U303" s="13">
        <f>W302*Solution!$C$22</f>
        <v>740388.18467319116</v>
      </c>
      <c r="V303" s="6">
        <f>Solution!$C$10</f>
        <v>2000</v>
      </c>
      <c r="W303" s="6">
        <f t="shared" si="65"/>
        <v>37761797.418332748</v>
      </c>
      <c r="X303" s="4"/>
    </row>
    <row r="304" spans="1:24" x14ac:dyDescent="0.25">
      <c r="A304" s="4">
        <v>301</v>
      </c>
      <c r="B304" s="6">
        <f t="shared" si="59"/>
        <v>1381.1632805559802</v>
      </c>
      <c r="C304" s="6">
        <f t="shared" si="60"/>
        <v>-482.51429131187433</v>
      </c>
      <c r="D304" s="6">
        <f t="shared" si="61"/>
        <v>1863.6775718678546</v>
      </c>
      <c r="E304" s="6">
        <f>-FV(Solution!$C$7/12,1,-B304,E303)</f>
        <v>-194869.39409663953</v>
      </c>
      <c r="F304" s="16"/>
      <c r="G304" s="4">
        <v>301</v>
      </c>
      <c r="H304" s="6">
        <f t="shared" si="53"/>
        <v>2000</v>
      </c>
      <c r="I304" s="6">
        <f t="shared" si="62"/>
        <v>-1172.5293364902027</v>
      </c>
      <c r="J304" s="6">
        <f t="shared" si="63"/>
        <v>3172.5293364902027</v>
      </c>
      <c r="K304" s="6">
        <f>-FV(Solution!$C$7/12,1,-H304,K303)</f>
        <v>-472184.26393260458</v>
      </c>
      <c r="L304" s="21" t="b">
        <f>IF(I304&gt;=0,SUM($I$4:I304))</f>
        <v>0</v>
      </c>
      <c r="M304" s="35">
        <f t="shared" si="56"/>
        <v>301</v>
      </c>
      <c r="N304" s="4">
        <f t="shared" si="57"/>
        <v>301</v>
      </c>
      <c r="O304" s="13">
        <f>Q303*Solution!$C$22</f>
        <v>234776.51458468323</v>
      </c>
      <c r="P304" s="6">
        <f t="shared" si="54"/>
        <v>618.83671944401976</v>
      </c>
      <c r="Q304" s="6">
        <f t="shared" si="64"/>
        <v>11974221.080538288</v>
      </c>
      <c r="R304" s="4">
        <f t="shared" si="55"/>
        <v>301</v>
      </c>
      <c r="S304" s="16"/>
      <c r="T304" s="4">
        <f t="shared" si="58"/>
        <v>480</v>
      </c>
      <c r="U304" s="13">
        <f>W303*Solution!$C$22</f>
        <v>755235.94836665492</v>
      </c>
      <c r="V304" s="6">
        <f>Solution!$C$10</f>
        <v>2000</v>
      </c>
      <c r="W304" s="6">
        <f t="shared" si="65"/>
        <v>38519033.366699405</v>
      </c>
      <c r="X304" s="4"/>
    </row>
    <row r="305" spans="1:24" x14ac:dyDescent="0.25">
      <c r="A305" s="4">
        <v>302</v>
      </c>
      <c r="B305" s="6">
        <f t="shared" si="59"/>
        <v>1381.1632805559802</v>
      </c>
      <c r="C305" s="6">
        <f t="shared" si="60"/>
        <v>-487.1734852415666</v>
      </c>
      <c r="D305" s="6">
        <f t="shared" si="61"/>
        <v>1868.3367657975468</v>
      </c>
      <c r="E305" s="6">
        <f>-FV(Solution!$C$7/12,1,-B305,E304)</f>
        <v>-196737.73086243708</v>
      </c>
      <c r="F305" s="16"/>
      <c r="G305" s="4">
        <v>302</v>
      </c>
      <c r="H305" s="6">
        <f t="shared" si="53"/>
        <v>2000</v>
      </c>
      <c r="I305" s="6">
        <f t="shared" si="62"/>
        <v>-1180.4606598314131</v>
      </c>
      <c r="J305" s="6">
        <f t="shared" si="63"/>
        <v>3180.4606598314131</v>
      </c>
      <c r="K305" s="6">
        <f>-FV(Solution!$C$7/12,1,-H305,K304)</f>
        <v>-475364.72459243599</v>
      </c>
      <c r="L305" s="21" t="b">
        <f>IF(I305&gt;=0,SUM($I$4:I305))</f>
        <v>0</v>
      </c>
      <c r="M305" s="35">
        <f t="shared" si="56"/>
        <v>302</v>
      </c>
      <c r="N305" s="4">
        <f t="shared" si="57"/>
        <v>302</v>
      </c>
      <c r="O305" s="13">
        <f>Q304*Solution!$C$22</f>
        <v>239484.42161076577</v>
      </c>
      <c r="P305" s="6">
        <f t="shared" si="54"/>
        <v>618.83671944401976</v>
      </c>
      <c r="Q305" s="6">
        <f t="shared" si="64"/>
        <v>12214324.338868497</v>
      </c>
      <c r="R305" s="4">
        <f t="shared" si="55"/>
        <v>302</v>
      </c>
      <c r="S305" s="16"/>
      <c r="T305" s="4">
        <f t="shared" si="58"/>
        <v>481</v>
      </c>
      <c r="U305" s="13">
        <f>W304*Solution!$C$22</f>
        <v>770380.66733398812</v>
      </c>
      <c r="V305" s="6">
        <f>Solution!$C$10</f>
        <v>2000</v>
      </c>
      <c r="W305" s="6">
        <f t="shared" si="65"/>
        <v>39291414.034033395</v>
      </c>
      <c r="X305" s="4"/>
    </row>
    <row r="306" spans="1:24" x14ac:dyDescent="0.25">
      <c r="A306" s="4">
        <v>303</v>
      </c>
      <c r="B306" s="6">
        <f t="shared" si="59"/>
        <v>1381.1632805559802</v>
      </c>
      <c r="C306" s="6">
        <f t="shared" si="60"/>
        <v>-491.8443271560518</v>
      </c>
      <c r="D306" s="6">
        <f t="shared" si="61"/>
        <v>1873.007607712032</v>
      </c>
      <c r="E306" s="6">
        <f>-FV(Solution!$C$7/12,1,-B306,E305)</f>
        <v>-198610.73847014911</v>
      </c>
      <c r="F306" s="16"/>
      <c r="G306" s="4">
        <v>303</v>
      </c>
      <c r="H306" s="6">
        <f t="shared" si="53"/>
        <v>2000</v>
      </c>
      <c r="I306" s="6">
        <f t="shared" si="62"/>
        <v>-1188.4118114809971</v>
      </c>
      <c r="J306" s="6">
        <f t="shared" si="63"/>
        <v>3188.4118114809971</v>
      </c>
      <c r="K306" s="6">
        <f>-FV(Solution!$C$7/12,1,-H306,K305)</f>
        <v>-478553.13640391699</v>
      </c>
      <c r="L306" s="21" t="b">
        <f>IF(I306&gt;=0,SUM($I$4:I306))</f>
        <v>0</v>
      </c>
      <c r="M306" s="35">
        <f t="shared" si="56"/>
        <v>303</v>
      </c>
      <c r="N306" s="4">
        <f t="shared" si="57"/>
        <v>303</v>
      </c>
      <c r="O306" s="13">
        <f>Q305*Solution!$C$22</f>
        <v>244286.48677736995</v>
      </c>
      <c r="P306" s="6">
        <f t="shared" si="54"/>
        <v>618.83671944401976</v>
      </c>
      <c r="Q306" s="6">
        <f t="shared" si="64"/>
        <v>12459229.662365312</v>
      </c>
      <c r="R306" s="4">
        <f t="shared" si="55"/>
        <v>303</v>
      </c>
      <c r="S306" s="16"/>
      <c r="T306" s="4">
        <f t="shared" si="58"/>
        <v>482</v>
      </c>
      <c r="U306" s="13">
        <f>W305*Solution!$C$22</f>
        <v>785828.28068066796</v>
      </c>
      <c r="V306" s="6">
        <f>Solution!$C$10</f>
        <v>2000</v>
      </c>
      <c r="W306" s="6">
        <f t="shared" si="65"/>
        <v>40079242.314714067</v>
      </c>
      <c r="X306" s="4"/>
    </row>
    <row r="307" spans="1:24" x14ac:dyDescent="0.25">
      <c r="A307" s="4">
        <v>304</v>
      </c>
      <c r="B307" s="6">
        <f t="shared" si="59"/>
        <v>1381.1632805559802</v>
      </c>
      <c r="C307" s="6">
        <f t="shared" si="60"/>
        <v>-496.52684617534214</v>
      </c>
      <c r="D307" s="6">
        <f t="shared" si="61"/>
        <v>1877.6901267313224</v>
      </c>
      <c r="E307" s="6">
        <f>-FV(Solution!$C$7/12,1,-B307,E306)</f>
        <v>-200488.42859688043</v>
      </c>
      <c r="F307" s="16"/>
      <c r="G307" s="4">
        <v>304</v>
      </c>
      <c r="H307" s="6">
        <f t="shared" si="53"/>
        <v>2000</v>
      </c>
      <c r="I307" s="6">
        <f t="shared" si="62"/>
        <v>-1196.3828410097049</v>
      </c>
      <c r="J307" s="6">
        <f t="shared" si="63"/>
        <v>3196.3828410097049</v>
      </c>
      <c r="K307" s="6">
        <f>-FV(Solution!$C$7/12,1,-H307,K306)</f>
        <v>-481749.51924492669</v>
      </c>
      <c r="L307" s="21" t="b">
        <f>IF(I307&gt;=0,SUM($I$4:I307))</f>
        <v>0</v>
      </c>
      <c r="M307" s="35">
        <f t="shared" si="56"/>
        <v>304</v>
      </c>
      <c r="N307" s="4">
        <f t="shared" si="57"/>
        <v>304</v>
      </c>
      <c r="O307" s="13">
        <f>Q306*Solution!$C$22</f>
        <v>249184.59324730624</v>
      </c>
      <c r="P307" s="6">
        <f t="shared" si="54"/>
        <v>618.83671944401976</v>
      </c>
      <c r="Q307" s="6">
        <f t="shared" si="64"/>
        <v>12709033.092332061</v>
      </c>
      <c r="R307" s="4">
        <f t="shared" si="55"/>
        <v>304</v>
      </c>
      <c r="S307" s="16"/>
      <c r="T307" s="4">
        <f t="shared" si="58"/>
        <v>483</v>
      </c>
      <c r="U307" s="13">
        <f>W306*Solution!$C$22</f>
        <v>801584.84629428131</v>
      </c>
      <c r="V307" s="6">
        <f>Solution!$C$10</f>
        <v>2000</v>
      </c>
      <c r="W307" s="6">
        <f t="shared" si="65"/>
        <v>40882827.161008351</v>
      </c>
      <c r="X307" s="4"/>
    </row>
    <row r="308" spans="1:24" x14ac:dyDescent="0.25">
      <c r="A308" s="4">
        <v>305</v>
      </c>
      <c r="B308" s="6">
        <f t="shared" si="59"/>
        <v>1381.1632805559802</v>
      </c>
      <c r="C308" s="6">
        <f t="shared" si="60"/>
        <v>-501.22107149215117</v>
      </c>
      <c r="D308" s="6">
        <f t="shared" si="61"/>
        <v>1882.3843520481314</v>
      </c>
      <c r="E308" s="6">
        <f>-FV(Solution!$C$7/12,1,-B308,E307)</f>
        <v>-202370.81294892856</v>
      </c>
      <c r="F308" s="16"/>
      <c r="G308" s="4">
        <v>305</v>
      </c>
      <c r="H308" s="6">
        <f t="shared" si="53"/>
        <v>2000</v>
      </c>
      <c r="I308" s="6">
        <f t="shared" si="62"/>
        <v>-1204.3737981122104</v>
      </c>
      <c r="J308" s="6">
        <f t="shared" si="63"/>
        <v>3204.3737981122104</v>
      </c>
      <c r="K308" s="6">
        <f>-FV(Solution!$C$7/12,1,-H308,K307)</f>
        <v>-484953.8930430389</v>
      </c>
      <c r="L308" s="21" t="b">
        <f>IF(I308&gt;=0,SUM($I$4:I308))</f>
        <v>0</v>
      </c>
      <c r="M308" s="35">
        <f t="shared" si="56"/>
        <v>305</v>
      </c>
      <c r="N308" s="4">
        <f t="shared" si="57"/>
        <v>305</v>
      </c>
      <c r="O308" s="13">
        <f>Q307*Solution!$C$22</f>
        <v>254180.66184664125</v>
      </c>
      <c r="P308" s="6">
        <f t="shared" si="54"/>
        <v>618.83671944401976</v>
      </c>
      <c r="Q308" s="6">
        <f t="shared" si="64"/>
        <v>12963832.590898147</v>
      </c>
      <c r="R308" s="4">
        <f t="shared" si="55"/>
        <v>305</v>
      </c>
      <c r="S308" s="16"/>
      <c r="T308" s="4">
        <f t="shared" si="58"/>
        <v>484</v>
      </c>
      <c r="U308" s="13">
        <f>W307*Solution!$C$22</f>
        <v>817656.54322016705</v>
      </c>
      <c r="V308" s="6">
        <f>Solution!$C$10</f>
        <v>2000</v>
      </c>
      <c r="W308" s="6">
        <f t="shared" si="65"/>
        <v>41702483.70422852</v>
      </c>
      <c r="X308" s="4"/>
    </row>
    <row r="309" spans="1:24" x14ac:dyDescent="0.25">
      <c r="A309" s="4">
        <v>306</v>
      </c>
      <c r="B309" s="6">
        <f t="shared" si="59"/>
        <v>1381.1632805559802</v>
      </c>
      <c r="C309" s="6">
        <f t="shared" si="60"/>
        <v>-505.92703237227215</v>
      </c>
      <c r="D309" s="6">
        <f t="shared" si="61"/>
        <v>1887.0903129282524</v>
      </c>
      <c r="E309" s="6">
        <f>-FV(Solution!$C$7/12,1,-B309,E308)</f>
        <v>-204257.90326185682</v>
      </c>
      <c r="F309" s="16"/>
      <c r="G309" s="4">
        <v>306</v>
      </c>
      <c r="H309" s="6">
        <f t="shared" si="53"/>
        <v>2000</v>
      </c>
      <c r="I309" s="6">
        <f t="shared" si="62"/>
        <v>-1212.3847326075193</v>
      </c>
      <c r="J309" s="6">
        <f t="shared" si="63"/>
        <v>3212.3847326075193</v>
      </c>
      <c r="K309" s="6">
        <f>-FV(Solution!$C$7/12,1,-H309,K308)</f>
        <v>-488166.27777564642</v>
      </c>
      <c r="L309" s="21" t="b">
        <f>IF(I309&gt;=0,SUM($I$4:I309))</f>
        <v>0</v>
      </c>
      <c r="M309" s="35">
        <f t="shared" si="56"/>
        <v>306</v>
      </c>
      <c r="N309" s="4">
        <f t="shared" si="57"/>
        <v>306</v>
      </c>
      <c r="O309" s="13">
        <f>Q308*Solution!$C$22</f>
        <v>259276.65181796293</v>
      </c>
      <c r="P309" s="6">
        <f t="shared" si="54"/>
        <v>618.83671944401976</v>
      </c>
      <c r="Q309" s="6">
        <f t="shared" si="64"/>
        <v>13223728.079435553</v>
      </c>
      <c r="R309" s="4">
        <f t="shared" si="55"/>
        <v>306</v>
      </c>
      <c r="S309" s="16"/>
      <c r="T309" s="4">
        <f t="shared" si="58"/>
        <v>485</v>
      </c>
      <c r="U309" s="13">
        <f>W308*Solution!$C$22</f>
        <v>834049.67408457038</v>
      </c>
      <c r="V309" s="6">
        <f>Solution!$C$10</f>
        <v>2000</v>
      </c>
      <c r="W309" s="6">
        <f t="shared" si="65"/>
        <v>42538533.378313094</v>
      </c>
      <c r="X309" s="4"/>
    </row>
    <row r="310" spans="1:24" x14ac:dyDescent="0.25">
      <c r="A310" s="4">
        <v>307</v>
      </c>
      <c r="B310" s="6">
        <f t="shared" si="59"/>
        <v>1381.1632805559802</v>
      </c>
      <c r="C310" s="6">
        <f t="shared" si="60"/>
        <v>-510.64475815460719</v>
      </c>
      <c r="D310" s="6">
        <f t="shared" si="61"/>
        <v>1891.8080387105874</v>
      </c>
      <c r="E310" s="6">
        <f>-FV(Solution!$C$7/12,1,-B310,E309)</f>
        <v>-206149.7113005674</v>
      </c>
      <c r="F310" s="16"/>
      <c r="G310" s="4">
        <v>307</v>
      </c>
      <c r="H310" s="6">
        <f t="shared" si="53"/>
        <v>2000</v>
      </c>
      <c r="I310" s="6">
        <f t="shared" si="62"/>
        <v>-1220.415694439027</v>
      </c>
      <c r="J310" s="6">
        <f t="shared" si="63"/>
        <v>3220.415694439027</v>
      </c>
      <c r="K310" s="6">
        <f>-FV(Solution!$C$7/12,1,-H310,K309)</f>
        <v>-491386.69347008545</v>
      </c>
      <c r="L310" s="21" t="b">
        <f>IF(I310&gt;=0,SUM($I$4:I310))</f>
        <v>0</v>
      </c>
      <c r="M310" s="35">
        <f t="shared" si="56"/>
        <v>307</v>
      </c>
      <c r="N310" s="4">
        <f t="shared" si="57"/>
        <v>307</v>
      </c>
      <c r="O310" s="13">
        <f>Q309*Solution!$C$22</f>
        <v>264474.56158871105</v>
      </c>
      <c r="P310" s="6">
        <f t="shared" si="54"/>
        <v>618.83671944401976</v>
      </c>
      <c r="Q310" s="6">
        <f t="shared" si="64"/>
        <v>13488821.477743708</v>
      </c>
      <c r="R310" s="4">
        <f t="shared" si="55"/>
        <v>307</v>
      </c>
      <c r="S310" s="16"/>
      <c r="T310" s="4">
        <f t="shared" si="58"/>
        <v>486</v>
      </c>
      <c r="U310" s="13">
        <f>W309*Solution!$C$22</f>
        <v>850770.66756626195</v>
      </c>
      <c r="V310" s="6">
        <f>Solution!$C$10</f>
        <v>2000</v>
      </c>
      <c r="W310" s="6">
        <f t="shared" si="65"/>
        <v>43391304.045879357</v>
      </c>
      <c r="X310" s="4"/>
    </row>
    <row r="311" spans="1:24" x14ac:dyDescent="0.25">
      <c r="A311" s="4">
        <v>308</v>
      </c>
      <c r="B311" s="6">
        <f t="shared" si="59"/>
        <v>1381.1632805559802</v>
      </c>
      <c r="C311" s="6">
        <f t="shared" si="60"/>
        <v>-515.37427825137092</v>
      </c>
      <c r="D311" s="6">
        <f t="shared" si="61"/>
        <v>1896.5375588073512</v>
      </c>
      <c r="E311" s="6">
        <f>-FV(Solution!$C$7/12,1,-B311,E310)</f>
        <v>-208046.24885937475</v>
      </c>
      <c r="F311" s="16"/>
      <c r="G311" s="4">
        <v>308</v>
      </c>
      <c r="H311" s="6">
        <f t="shared" si="53"/>
        <v>2000</v>
      </c>
      <c r="I311" s="6">
        <f t="shared" si="62"/>
        <v>-1228.4667336751008</v>
      </c>
      <c r="J311" s="6">
        <f t="shared" si="63"/>
        <v>3228.4667336751008</v>
      </c>
      <c r="K311" s="6">
        <f>-FV(Solution!$C$7/12,1,-H311,K310)</f>
        <v>-494615.16020376055</v>
      </c>
      <c r="L311" s="21" t="b">
        <f>IF(I311&gt;=0,SUM($I$4:I311))</f>
        <v>0</v>
      </c>
      <c r="M311" s="35">
        <f t="shared" si="56"/>
        <v>308</v>
      </c>
      <c r="N311" s="4">
        <f t="shared" si="57"/>
        <v>308</v>
      </c>
      <c r="O311" s="13">
        <f>Q310*Solution!$C$22</f>
        <v>269776.42955487414</v>
      </c>
      <c r="P311" s="6">
        <f t="shared" si="54"/>
        <v>618.83671944401976</v>
      </c>
      <c r="Q311" s="6">
        <f t="shared" si="64"/>
        <v>13759216.744018026</v>
      </c>
      <c r="R311" s="4">
        <f t="shared" si="55"/>
        <v>308</v>
      </c>
      <c r="S311" s="16"/>
      <c r="T311" s="4">
        <f t="shared" si="58"/>
        <v>487</v>
      </c>
      <c r="U311" s="13">
        <f>W310*Solution!$C$22</f>
        <v>867826.08091758715</v>
      </c>
      <c r="V311" s="6">
        <f>Solution!$C$10</f>
        <v>2000</v>
      </c>
      <c r="W311" s="6">
        <f t="shared" si="65"/>
        <v>44261130.126796946</v>
      </c>
      <c r="X311" s="4"/>
    </row>
    <row r="312" spans="1:24" x14ac:dyDescent="0.25">
      <c r="A312" s="4">
        <v>309</v>
      </c>
      <c r="B312" s="6">
        <f t="shared" si="59"/>
        <v>1381.1632805559802</v>
      </c>
      <c r="C312" s="6">
        <f t="shared" si="60"/>
        <v>-520.11562214838159</v>
      </c>
      <c r="D312" s="6">
        <f t="shared" si="61"/>
        <v>1901.2789027043618</v>
      </c>
      <c r="E312" s="6">
        <f>-FV(Solution!$C$7/12,1,-B312,E311)</f>
        <v>-209947.52776207912</v>
      </c>
      <c r="F312" s="16"/>
      <c r="G312" s="4">
        <v>309</v>
      </c>
      <c r="H312" s="6">
        <f t="shared" si="53"/>
        <v>2000</v>
      </c>
      <c r="I312" s="6">
        <f t="shared" si="62"/>
        <v>-1236.5379005093127</v>
      </c>
      <c r="J312" s="6">
        <f t="shared" si="63"/>
        <v>3236.5379005093127</v>
      </c>
      <c r="K312" s="6">
        <f>-FV(Solution!$C$7/12,1,-H312,K311)</f>
        <v>-497851.69810426986</v>
      </c>
      <c r="L312" s="21" t="b">
        <f>IF(I312&gt;=0,SUM($I$4:I312))</f>
        <v>0</v>
      </c>
      <c r="M312" s="35">
        <f t="shared" si="56"/>
        <v>309</v>
      </c>
      <c r="N312" s="4">
        <f t="shared" si="57"/>
        <v>309</v>
      </c>
      <c r="O312" s="13">
        <f>Q311*Solution!$C$22</f>
        <v>275184.33488036052</v>
      </c>
      <c r="P312" s="6">
        <f t="shared" si="54"/>
        <v>618.83671944401976</v>
      </c>
      <c r="Q312" s="6">
        <f t="shared" si="64"/>
        <v>14035019.915617831</v>
      </c>
      <c r="R312" s="4">
        <f t="shared" si="55"/>
        <v>309</v>
      </c>
      <c r="S312" s="16"/>
      <c r="T312" s="4">
        <f t="shared" si="58"/>
        <v>488</v>
      </c>
      <c r="U312" s="13">
        <f>W311*Solution!$C$22</f>
        <v>885222.60253593896</v>
      </c>
      <c r="V312" s="6">
        <f>Solution!$C$10</f>
        <v>2000</v>
      </c>
      <c r="W312" s="6">
        <f t="shared" si="65"/>
        <v>45148352.729332887</v>
      </c>
      <c r="X312" s="4"/>
    </row>
    <row r="313" spans="1:24" x14ac:dyDescent="0.25">
      <c r="A313" s="4">
        <v>310</v>
      </c>
      <c r="B313" s="6">
        <f t="shared" si="59"/>
        <v>1381.1632805559802</v>
      </c>
      <c r="C313" s="6">
        <f t="shared" si="60"/>
        <v>-524.86881940514832</v>
      </c>
      <c r="D313" s="6">
        <f t="shared" si="61"/>
        <v>1906.0320999611286</v>
      </c>
      <c r="E313" s="6">
        <f>-FV(Solution!$C$7/12,1,-B313,E312)</f>
        <v>-211853.55986204025</v>
      </c>
      <c r="F313" s="16"/>
      <c r="G313" s="4">
        <v>310</v>
      </c>
      <c r="H313" s="6">
        <f t="shared" si="53"/>
        <v>2000</v>
      </c>
      <c r="I313" s="6">
        <f t="shared" si="62"/>
        <v>-1244.629245260614</v>
      </c>
      <c r="J313" s="6">
        <f t="shared" si="63"/>
        <v>3244.629245260614</v>
      </c>
      <c r="K313" s="6">
        <f>-FV(Solution!$C$7/12,1,-H313,K312)</f>
        <v>-501096.32734953047</v>
      </c>
      <c r="L313" s="21" t="b">
        <f>IF(I313&gt;=0,SUM($I$4:I313))</f>
        <v>0</v>
      </c>
      <c r="M313" s="35">
        <f t="shared" si="56"/>
        <v>310</v>
      </c>
      <c r="N313" s="4">
        <f t="shared" si="57"/>
        <v>310</v>
      </c>
      <c r="O313" s="13">
        <f>Q312*Solution!$C$22</f>
        <v>280700.39831235661</v>
      </c>
      <c r="P313" s="6">
        <f t="shared" si="54"/>
        <v>618.83671944401976</v>
      </c>
      <c r="Q313" s="6">
        <f t="shared" si="64"/>
        <v>14316339.150649631</v>
      </c>
      <c r="R313" s="4">
        <f t="shared" si="55"/>
        <v>310</v>
      </c>
      <c r="S313" s="16"/>
      <c r="T313" s="4">
        <f t="shared" si="58"/>
        <v>489</v>
      </c>
      <c r="U313" s="13">
        <f>W312*Solution!$C$22</f>
        <v>902967.05458665779</v>
      </c>
      <c r="V313" s="6">
        <f>Solution!$C$10</f>
        <v>2000</v>
      </c>
      <c r="W313" s="6">
        <f t="shared" si="65"/>
        <v>46053319.783919543</v>
      </c>
      <c r="X313" s="4"/>
    </row>
    <row r="314" spans="1:24" x14ac:dyDescent="0.25">
      <c r="A314" s="4">
        <v>311</v>
      </c>
      <c r="B314" s="6">
        <f t="shared" si="59"/>
        <v>1381.1632805559802</v>
      </c>
      <c r="C314" s="6">
        <f t="shared" si="60"/>
        <v>-529.63389965504575</v>
      </c>
      <c r="D314" s="6">
        <f t="shared" si="61"/>
        <v>1910.797180211026</v>
      </c>
      <c r="E314" s="6">
        <f>-FV(Solution!$C$7/12,1,-B314,E313)</f>
        <v>-213764.35704225127</v>
      </c>
      <c r="F314" s="16"/>
      <c r="G314" s="4">
        <v>311</v>
      </c>
      <c r="H314" s="6">
        <f t="shared" si="53"/>
        <v>2000</v>
      </c>
      <c r="I314" s="6">
        <f t="shared" si="62"/>
        <v>-1252.7408183737425</v>
      </c>
      <c r="J314" s="6">
        <f t="shared" si="63"/>
        <v>3252.7408183737425</v>
      </c>
      <c r="K314" s="6">
        <f>-FV(Solution!$C$7/12,1,-H314,K313)</f>
        <v>-504349.06816790422</v>
      </c>
      <c r="L314" s="21" t="b">
        <f>IF(I314&gt;=0,SUM($I$4:I314))</f>
        <v>0</v>
      </c>
      <c r="M314" s="35">
        <f t="shared" si="56"/>
        <v>311</v>
      </c>
      <c r="N314" s="4">
        <f t="shared" si="57"/>
        <v>311</v>
      </c>
      <c r="O314" s="13">
        <f>Q313*Solution!$C$22</f>
        <v>286326.78301299264</v>
      </c>
      <c r="P314" s="6">
        <f t="shared" si="54"/>
        <v>618.83671944401976</v>
      </c>
      <c r="Q314" s="6">
        <f t="shared" si="64"/>
        <v>14603284.770382067</v>
      </c>
      <c r="R314" s="4">
        <f t="shared" si="55"/>
        <v>311</v>
      </c>
      <c r="S314" s="16"/>
      <c r="T314" s="4">
        <f t="shared" si="58"/>
        <v>490</v>
      </c>
      <c r="U314" s="13">
        <f>W313*Solution!$C$22</f>
        <v>921066.39567839087</v>
      </c>
      <c r="V314" s="6">
        <f>Solution!$C$10</f>
        <v>2000</v>
      </c>
      <c r="W314" s="6">
        <f t="shared" si="65"/>
        <v>46976386.179597937</v>
      </c>
      <c r="X314" s="4"/>
    </row>
    <row r="315" spans="1:24" x14ac:dyDescent="0.25">
      <c r="A315" s="4">
        <v>312</v>
      </c>
      <c r="B315" s="6">
        <f t="shared" si="59"/>
        <v>1381.1632805559802</v>
      </c>
      <c r="C315" s="6">
        <f t="shared" si="60"/>
        <v>-534.41089260557601</v>
      </c>
      <c r="D315" s="6">
        <f t="shared" si="61"/>
        <v>1915.5741731615562</v>
      </c>
      <c r="E315" s="6">
        <f>-FV(Solution!$C$7/12,1,-B315,E314)</f>
        <v>-215679.93121541283</v>
      </c>
      <c r="F315" s="16"/>
      <c r="G315" s="4">
        <v>312</v>
      </c>
      <c r="H315" s="6">
        <f t="shared" si="53"/>
        <v>2000</v>
      </c>
      <c r="I315" s="6">
        <f t="shared" si="62"/>
        <v>-1260.8726704196888</v>
      </c>
      <c r="J315" s="6">
        <f t="shared" si="63"/>
        <v>3260.8726704196888</v>
      </c>
      <c r="K315" s="6">
        <f>-FV(Solution!$C$7/12,1,-H315,K314)</f>
        <v>-507609.94083832391</v>
      </c>
      <c r="L315" s="21" t="b">
        <f>IF(I315&gt;=0,SUM($I$4:I315))</f>
        <v>0</v>
      </c>
      <c r="M315" s="35">
        <f t="shared" si="56"/>
        <v>312</v>
      </c>
      <c r="N315" s="4">
        <f t="shared" si="57"/>
        <v>312</v>
      </c>
      <c r="O315" s="13">
        <f>Q314*Solution!$C$22</f>
        <v>292065.69540764135</v>
      </c>
      <c r="P315" s="6">
        <f t="shared" si="54"/>
        <v>618.83671944401976</v>
      </c>
      <c r="Q315" s="6">
        <f t="shared" si="64"/>
        <v>14895969.302509153</v>
      </c>
      <c r="R315" s="4">
        <f t="shared" si="55"/>
        <v>312</v>
      </c>
      <c r="S315" s="16"/>
      <c r="T315" s="4">
        <f t="shared" si="58"/>
        <v>491</v>
      </c>
      <c r="U315" s="13">
        <f>W314*Solution!$C$22</f>
        <v>939527.72359195875</v>
      </c>
      <c r="V315" s="6">
        <f>Solution!$C$10</f>
        <v>2000</v>
      </c>
      <c r="W315" s="6">
        <f t="shared" si="65"/>
        <v>47917913.903189898</v>
      </c>
      <c r="X315" s="4"/>
    </row>
    <row r="316" spans="1:24" x14ac:dyDescent="0.25">
      <c r="A316" s="4">
        <v>313</v>
      </c>
      <c r="B316" s="6">
        <f t="shared" si="59"/>
        <v>1381.1632805559802</v>
      </c>
      <c r="C316" s="6">
        <f t="shared" si="60"/>
        <v>-539.19982803848507</v>
      </c>
      <c r="D316" s="6">
        <f t="shared" si="61"/>
        <v>1920.3631085944653</v>
      </c>
      <c r="E316" s="6">
        <f>-FV(Solution!$C$7/12,1,-B316,E315)</f>
        <v>-217600.29432400729</v>
      </c>
      <c r="F316" s="16"/>
      <c r="G316" s="4">
        <v>313</v>
      </c>
      <c r="H316" s="6">
        <f t="shared" si="53"/>
        <v>2000</v>
      </c>
      <c r="I316" s="6">
        <f t="shared" si="62"/>
        <v>-1269.0248520956957</v>
      </c>
      <c r="J316" s="6">
        <f t="shared" si="63"/>
        <v>3269.0248520956957</v>
      </c>
      <c r="K316" s="6">
        <f>-FV(Solution!$C$7/12,1,-H316,K315)</f>
        <v>-510878.9656904196</v>
      </c>
      <c r="L316" s="21" t="b">
        <f>IF(I316&gt;=0,SUM($I$4:I316))</f>
        <v>0</v>
      </c>
      <c r="M316" s="35">
        <f t="shared" si="56"/>
        <v>313</v>
      </c>
      <c r="N316" s="4">
        <f t="shared" si="57"/>
        <v>313</v>
      </c>
      <c r="O316" s="13">
        <f>Q315*Solution!$C$22</f>
        <v>297919.38605018309</v>
      </c>
      <c r="P316" s="6">
        <f t="shared" si="54"/>
        <v>618.83671944401976</v>
      </c>
      <c r="Q316" s="6">
        <f t="shared" si="64"/>
        <v>15194507.525278781</v>
      </c>
      <c r="R316" s="4">
        <f t="shared" si="55"/>
        <v>313</v>
      </c>
      <c r="S316" s="16"/>
      <c r="T316" s="4">
        <f t="shared" si="58"/>
        <v>492</v>
      </c>
      <c r="U316" s="13">
        <f>W315*Solution!$C$22</f>
        <v>958358.27806379797</v>
      </c>
      <c r="V316" s="6">
        <f>Solution!$C$10</f>
        <v>2000</v>
      </c>
      <c r="W316" s="6">
        <f t="shared" si="65"/>
        <v>48878272.181253694</v>
      </c>
      <c r="X316" s="4"/>
    </row>
    <row r="317" spans="1:24" x14ac:dyDescent="0.25">
      <c r="A317" s="4">
        <v>314</v>
      </c>
      <c r="B317" s="6">
        <f t="shared" si="59"/>
        <v>1381.1632805559802</v>
      </c>
      <c r="C317" s="6">
        <f t="shared" si="60"/>
        <v>-544.0007358099665</v>
      </c>
      <c r="D317" s="6">
        <f t="shared" si="61"/>
        <v>1925.1640163659467</v>
      </c>
      <c r="E317" s="6">
        <f>-FV(Solution!$C$7/12,1,-B317,E316)</f>
        <v>-219525.45834037324</v>
      </c>
      <c r="F317" s="16"/>
      <c r="G317" s="4">
        <v>314</v>
      </c>
      <c r="H317" s="6">
        <f t="shared" si="53"/>
        <v>2000</v>
      </c>
      <c r="I317" s="6">
        <f t="shared" si="62"/>
        <v>-1277.1974142259569</v>
      </c>
      <c r="J317" s="6">
        <f t="shared" si="63"/>
        <v>3277.1974142259569</v>
      </c>
      <c r="K317" s="6">
        <f>-FV(Solution!$C$7/12,1,-H317,K316)</f>
        <v>-514156.16310464556</v>
      </c>
      <c r="L317" s="21" t="b">
        <f>IF(I317&gt;=0,SUM($I$4:I317))</f>
        <v>0</v>
      </c>
      <c r="M317" s="35">
        <f t="shared" si="56"/>
        <v>314</v>
      </c>
      <c r="N317" s="4">
        <f t="shared" si="57"/>
        <v>314</v>
      </c>
      <c r="O317" s="13">
        <f>Q316*Solution!$C$22</f>
        <v>303890.15050557564</v>
      </c>
      <c r="P317" s="6">
        <f t="shared" si="54"/>
        <v>618.83671944401976</v>
      </c>
      <c r="Q317" s="6">
        <f t="shared" si="64"/>
        <v>15499016.512503801</v>
      </c>
      <c r="R317" s="4">
        <f t="shared" si="55"/>
        <v>314</v>
      </c>
      <c r="S317" s="16"/>
      <c r="T317" s="4">
        <f t="shared" si="58"/>
        <v>493</v>
      </c>
      <c r="U317" s="13">
        <f>W316*Solution!$C$22</f>
        <v>977565.44362507388</v>
      </c>
      <c r="V317" s="6">
        <f>Solution!$C$10</f>
        <v>2000</v>
      </c>
      <c r="W317" s="6">
        <f t="shared" si="65"/>
        <v>49857837.624878764</v>
      </c>
      <c r="X317" s="4"/>
    </row>
    <row r="318" spans="1:24" x14ac:dyDescent="0.25">
      <c r="A318" s="4">
        <v>315</v>
      </c>
      <c r="B318" s="6">
        <f t="shared" si="59"/>
        <v>1381.1632805559802</v>
      </c>
      <c r="C318" s="6">
        <f t="shared" si="60"/>
        <v>-548.81364585089432</v>
      </c>
      <c r="D318" s="6">
        <f t="shared" si="61"/>
        <v>1929.9769264068746</v>
      </c>
      <c r="E318" s="6">
        <f>-FV(Solution!$C$7/12,1,-B318,E317)</f>
        <v>-221455.43526678011</v>
      </c>
      <c r="F318" s="16"/>
      <c r="G318" s="4">
        <v>315</v>
      </c>
      <c r="H318" s="6">
        <f t="shared" si="53"/>
        <v>2000</v>
      </c>
      <c r="I318" s="6">
        <f t="shared" si="62"/>
        <v>-1285.3904077615007</v>
      </c>
      <c r="J318" s="6">
        <f t="shared" si="63"/>
        <v>3285.3904077615007</v>
      </c>
      <c r="K318" s="6">
        <f>-FV(Solution!$C$7/12,1,-H318,K317)</f>
        <v>-517441.55351240706</v>
      </c>
      <c r="L318" s="21" t="b">
        <f>IF(I318&gt;=0,SUM($I$4:I318))</f>
        <v>0</v>
      </c>
      <c r="M318" s="35">
        <f t="shared" si="56"/>
        <v>315</v>
      </c>
      <c r="N318" s="4">
        <f t="shared" si="57"/>
        <v>315</v>
      </c>
      <c r="O318" s="13">
        <f>Q317*Solution!$C$22</f>
        <v>309980.33025007602</v>
      </c>
      <c r="P318" s="6">
        <f t="shared" si="54"/>
        <v>618.83671944401976</v>
      </c>
      <c r="Q318" s="6">
        <f t="shared" si="64"/>
        <v>15809615.67947332</v>
      </c>
      <c r="R318" s="4">
        <f t="shared" si="55"/>
        <v>315</v>
      </c>
      <c r="S318" s="16"/>
      <c r="T318" s="4">
        <f t="shared" si="58"/>
        <v>494</v>
      </c>
      <c r="U318" s="13">
        <f>W317*Solution!$C$22</f>
        <v>997156.75249757525</v>
      </c>
      <c r="V318" s="6">
        <f>Solution!$C$10</f>
        <v>2000</v>
      </c>
      <c r="W318" s="6">
        <f t="shared" si="65"/>
        <v>50856994.37737634</v>
      </c>
      <c r="X318" s="4"/>
    </row>
    <row r="319" spans="1:24" x14ac:dyDescent="0.25">
      <c r="A319" s="4">
        <v>316</v>
      </c>
      <c r="B319" s="6">
        <f t="shared" si="59"/>
        <v>1381.1632805559802</v>
      </c>
      <c r="C319" s="6">
        <f t="shared" si="60"/>
        <v>-553.63858816691027</v>
      </c>
      <c r="D319" s="6">
        <f t="shared" si="61"/>
        <v>1934.8018687228905</v>
      </c>
      <c r="E319" s="6">
        <f>-FV(Solution!$C$7/12,1,-B319,E318)</f>
        <v>-223390.237135503</v>
      </c>
      <c r="F319" s="16"/>
      <c r="G319" s="4">
        <v>316</v>
      </c>
      <c r="H319" s="6">
        <f t="shared" si="53"/>
        <v>2000</v>
      </c>
      <c r="I319" s="6">
        <f t="shared" si="62"/>
        <v>-1293.6038837809465</v>
      </c>
      <c r="J319" s="6">
        <f t="shared" si="63"/>
        <v>3293.6038837809465</v>
      </c>
      <c r="K319" s="6">
        <f>-FV(Solution!$C$7/12,1,-H319,K318)</f>
        <v>-520735.15739618801</v>
      </c>
      <c r="L319" s="21" t="b">
        <f>IF(I319&gt;=0,SUM($I$4:I319))</f>
        <v>0</v>
      </c>
      <c r="M319" s="35">
        <f t="shared" si="56"/>
        <v>316</v>
      </c>
      <c r="N319" s="4">
        <f t="shared" si="57"/>
        <v>316</v>
      </c>
      <c r="O319" s="13">
        <f>Q318*Solution!$C$22</f>
        <v>316192.31358946639</v>
      </c>
      <c r="P319" s="6">
        <f t="shared" si="54"/>
        <v>618.83671944401976</v>
      </c>
      <c r="Q319" s="6">
        <f t="shared" si="64"/>
        <v>16126426.829782231</v>
      </c>
      <c r="R319" s="4">
        <f t="shared" si="55"/>
        <v>316</v>
      </c>
      <c r="S319" s="16"/>
      <c r="T319" s="4">
        <f t="shared" si="58"/>
        <v>495</v>
      </c>
      <c r="U319" s="13">
        <f>W318*Solution!$C$22</f>
        <v>1017139.8875475269</v>
      </c>
      <c r="V319" s="6">
        <f>Solution!$C$10</f>
        <v>2000</v>
      </c>
      <c r="W319" s="6">
        <f t="shared" si="65"/>
        <v>51876134.264923871</v>
      </c>
      <c r="X319" s="4"/>
    </row>
    <row r="320" spans="1:24" x14ac:dyDescent="0.25">
      <c r="A320" s="4">
        <v>317</v>
      </c>
      <c r="B320" s="6">
        <f t="shared" si="59"/>
        <v>1381.1632805559802</v>
      </c>
      <c r="C320" s="6">
        <f t="shared" si="60"/>
        <v>-558.47559283871487</v>
      </c>
      <c r="D320" s="6">
        <f t="shared" si="61"/>
        <v>1939.6388733946951</v>
      </c>
      <c r="E320" s="6">
        <f>-FV(Solution!$C$7/12,1,-B320,E319)</f>
        <v>-225329.8760088977</v>
      </c>
      <c r="F320" s="16"/>
      <c r="G320" s="4">
        <v>317</v>
      </c>
      <c r="H320" s="6">
        <f t="shared" si="53"/>
        <v>2000</v>
      </c>
      <c r="I320" s="6">
        <f t="shared" si="62"/>
        <v>-1301.8378934903885</v>
      </c>
      <c r="J320" s="6">
        <f t="shared" si="63"/>
        <v>3301.8378934903885</v>
      </c>
      <c r="K320" s="6">
        <f>-FV(Solution!$C$7/12,1,-H320,K319)</f>
        <v>-524036.99528967839</v>
      </c>
      <c r="L320" s="21" t="b">
        <f>IF(I320&gt;=0,SUM($I$4:I320))</f>
        <v>0</v>
      </c>
      <c r="M320" s="35">
        <f t="shared" si="56"/>
        <v>317</v>
      </c>
      <c r="N320" s="4">
        <f t="shared" si="57"/>
        <v>317</v>
      </c>
      <c r="O320" s="13">
        <f>Q319*Solution!$C$22</f>
        <v>322528.5365956446</v>
      </c>
      <c r="P320" s="6">
        <f t="shared" si="54"/>
        <v>618.83671944401976</v>
      </c>
      <c r="Q320" s="6">
        <f t="shared" si="64"/>
        <v>16449574.203097319</v>
      </c>
      <c r="R320" s="4">
        <f t="shared" si="55"/>
        <v>317</v>
      </c>
      <c r="S320" s="16"/>
      <c r="T320" s="4">
        <f t="shared" si="58"/>
        <v>496</v>
      </c>
      <c r="U320" s="13">
        <f>W319*Solution!$C$22</f>
        <v>1037522.6852984774</v>
      </c>
      <c r="V320" s="6">
        <f>Solution!$C$10</f>
        <v>2000</v>
      </c>
      <c r="W320" s="6">
        <f t="shared" si="65"/>
        <v>52915656.950222351</v>
      </c>
      <c r="X320" s="4"/>
    </row>
    <row r="321" spans="1:24" x14ac:dyDescent="0.25">
      <c r="A321" s="4">
        <v>318</v>
      </c>
      <c r="B321" s="6">
        <f t="shared" si="59"/>
        <v>1381.1632805559802</v>
      </c>
      <c r="C321" s="6">
        <f t="shared" si="60"/>
        <v>-563.32469002221296</v>
      </c>
      <c r="D321" s="6">
        <f t="shared" si="61"/>
        <v>1944.4879705781932</v>
      </c>
      <c r="E321" s="6">
        <f>-FV(Solution!$C$7/12,1,-B321,E320)</f>
        <v>-227274.36397947589</v>
      </c>
      <c r="F321" s="16"/>
      <c r="G321" s="4">
        <v>318</v>
      </c>
      <c r="H321" s="6">
        <f t="shared" si="53"/>
        <v>2000</v>
      </c>
      <c r="I321" s="6">
        <f t="shared" si="62"/>
        <v>-1310.0924882242107</v>
      </c>
      <c r="J321" s="6">
        <f t="shared" si="63"/>
        <v>3310.0924882242107</v>
      </c>
      <c r="K321" s="6">
        <f>-FV(Solution!$C$7/12,1,-H321,K320)</f>
        <v>-527347.08777790261</v>
      </c>
      <c r="L321" s="21" t="b">
        <f>IF(I321&gt;=0,SUM($I$4:I321))</f>
        <v>0</v>
      </c>
      <c r="M321" s="35">
        <f t="shared" si="56"/>
        <v>318</v>
      </c>
      <c r="N321" s="4">
        <f t="shared" si="57"/>
        <v>318</v>
      </c>
      <c r="O321" s="13">
        <f>Q320*Solution!$C$22</f>
        <v>328991.48406194639</v>
      </c>
      <c r="P321" s="6">
        <f t="shared" si="54"/>
        <v>618.83671944401976</v>
      </c>
      <c r="Q321" s="6">
        <f t="shared" si="64"/>
        <v>16779184.523878708</v>
      </c>
      <c r="R321" s="4">
        <f t="shared" si="55"/>
        <v>318</v>
      </c>
      <c r="S321" s="16"/>
      <c r="T321" s="4">
        <f t="shared" si="58"/>
        <v>497</v>
      </c>
      <c r="U321" s="13">
        <f>W320*Solution!$C$22</f>
        <v>1058313.139004447</v>
      </c>
      <c r="V321" s="6">
        <f>Solution!$C$10</f>
        <v>2000</v>
      </c>
      <c r="W321" s="6">
        <f t="shared" si="65"/>
        <v>53975970.089226797</v>
      </c>
      <c r="X321" s="4"/>
    </row>
    <row r="322" spans="1:24" x14ac:dyDescent="0.25">
      <c r="A322" s="4">
        <v>319</v>
      </c>
      <c r="B322" s="6">
        <f t="shared" si="59"/>
        <v>1381.1632805559802</v>
      </c>
      <c r="C322" s="6">
        <f t="shared" si="60"/>
        <v>-568.18590994865917</v>
      </c>
      <c r="D322" s="6">
        <f t="shared" si="61"/>
        <v>1949.3491905046394</v>
      </c>
      <c r="E322" s="6">
        <f>-FV(Solution!$C$7/12,1,-B322,E321)</f>
        <v>-229223.71316998053</v>
      </c>
      <c r="F322" s="16"/>
      <c r="G322" s="4">
        <v>319</v>
      </c>
      <c r="H322" s="6">
        <f t="shared" si="53"/>
        <v>2000</v>
      </c>
      <c r="I322" s="6">
        <f t="shared" si="62"/>
        <v>-1318.3677194446791</v>
      </c>
      <c r="J322" s="6">
        <f t="shared" si="63"/>
        <v>3318.3677194446791</v>
      </c>
      <c r="K322" s="6">
        <f>-FV(Solution!$C$7/12,1,-H322,K321)</f>
        <v>-530665.45549734728</v>
      </c>
      <c r="L322" s="21" t="b">
        <f>IF(I322&gt;=0,SUM($I$4:I322))</f>
        <v>0</v>
      </c>
      <c r="M322" s="35">
        <f t="shared" si="56"/>
        <v>319</v>
      </c>
      <c r="N322" s="4">
        <f t="shared" si="57"/>
        <v>319</v>
      </c>
      <c r="O322" s="13">
        <f>Q321*Solution!$C$22</f>
        <v>335583.69047757419</v>
      </c>
      <c r="P322" s="6">
        <f t="shared" si="54"/>
        <v>618.83671944401976</v>
      </c>
      <c r="Q322" s="6">
        <f t="shared" si="64"/>
        <v>17115387.051075723</v>
      </c>
      <c r="R322" s="4">
        <f t="shared" si="55"/>
        <v>319</v>
      </c>
      <c r="S322" s="16"/>
      <c r="T322" s="4">
        <f t="shared" si="58"/>
        <v>498</v>
      </c>
      <c r="U322" s="13">
        <f>W321*Solution!$C$22</f>
        <v>1079519.401784536</v>
      </c>
      <c r="V322" s="6">
        <f>Solution!$C$10</f>
        <v>2000</v>
      </c>
      <c r="W322" s="6">
        <f t="shared" si="65"/>
        <v>55057489.491011336</v>
      </c>
      <c r="X322" s="4"/>
    </row>
    <row r="323" spans="1:24" x14ac:dyDescent="0.25">
      <c r="A323" s="4">
        <v>320</v>
      </c>
      <c r="B323" s="6">
        <f t="shared" si="59"/>
        <v>1381.1632805559802</v>
      </c>
      <c r="C323" s="6">
        <f t="shared" si="60"/>
        <v>-573.0592829249199</v>
      </c>
      <c r="D323" s="6">
        <f t="shared" si="61"/>
        <v>1954.2225634809001</v>
      </c>
      <c r="E323" s="6">
        <f>-FV(Solution!$C$7/12,1,-B323,E322)</f>
        <v>-231177.93573346143</v>
      </c>
      <c r="F323" s="16"/>
      <c r="G323" s="4">
        <v>320</v>
      </c>
      <c r="H323" s="6">
        <f t="shared" si="53"/>
        <v>2000</v>
      </c>
      <c r="I323" s="6">
        <f t="shared" si="62"/>
        <v>-1326.6636387433391</v>
      </c>
      <c r="J323" s="6">
        <f t="shared" si="63"/>
        <v>3326.6636387433391</v>
      </c>
      <c r="K323" s="6">
        <f>-FV(Solution!$C$7/12,1,-H323,K322)</f>
        <v>-533992.11913609062</v>
      </c>
      <c r="L323" s="21" t="b">
        <f>IF(I323&gt;=0,SUM($I$4:I323))</f>
        <v>0</v>
      </c>
      <c r="M323" s="35">
        <f t="shared" si="56"/>
        <v>320</v>
      </c>
      <c r="N323" s="4">
        <f t="shared" si="57"/>
        <v>320</v>
      </c>
      <c r="O323" s="13">
        <f>Q322*Solution!$C$22</f>
        <v>342307.74102151446</v>
      </c>
      <c r="P323" s="6">
        <f t="shared" si="54"/>
        <v>618.83671944401976</v>
      </c>
      <c r="Q323" s="6">
        <f t="shared" si="64"/>
        <v>17458313.628816679</v>
      </c>
      <c r="R323" s="4">
        <f t="shared" si="55"/>
        <v>320</v>
      </c>
      <c r="S323" s="16"/>
      <c r="T323" s="4">
        <f t="shared" si="58"/>
        <v>499</v>
      </c>
      <c r="U323" s="13">
        <f>W322*Solution!$C$22</f>
        <v>1101149.7898202268</v>
      </c>
      <c r="V323" s="6">
        <f>Solution!$C$10</f>
        <v>2000</v>
      </c>
      <c r="W323" s="6">
        <f t="shared" si="65"/>
        <v>56160639.28083156</v>
      </c>
      <c r="X323" s="4"/>
    </row>
    <row r="324" spans="1:24" x14ac:dyDescent="0.25">
      <c r="A324" s="4">
        <v>321</v>
      </c>
      <c r="B324" s="6">
        <f t="shared" si="59"/>
        <v>1381.1632805559802</v>
      </c>
      <c r="C324" s="6">
        <f t="shared" si="60"/>
        <v>-577.9448393336188</v>
      </c>
      <c r="D324" s="6">
        <f t="shared" si="61"/>
        <v>1959.108119889599</v>
      </c>
      <c r="E324" s="6">
        <f>-FV(Solution!$C$7/12,1,-B324,E323)</f>
        <v>-233137.04385335103</v>
      </c>
      <c r="F324" s="16"/>
      <c r="G324" s="4">
        <v>321</v>
      </c>
      <c r="H324" s="6">
        <f t="shared" ref="H324:H363" si="66">$R$1</f>
        <v>2000</v>
      </c>
      <c r="I324" s="6">
        <f t="shared" si="62"/>
        <v>-1334.9802978402004</v>
      </c>
      <c r="J324" s="6">
        <f t="shared" si="63"/>
        <v>3334.9802978402004</v>
      </c>
      <c r="K324" s="6">
        <f>-FV(Solution!$C$7/12,1,-H324,K323)</f>
        <v>-537327.09943393082</v>
      </c>
      <c r="L324" s="21" t="b">
        <f>IF(I324&gt;=0,SUM($I$4:I324))</f>
        <v>0</v>
      </c>
      <c r="M324" s="35">
        <f t="shared" si="56"/>
        <v>321</v>
      </c>
      <c r="N324" s="4">
        <f t="shared" si="57"/>
        <v>321</v>
      </c>
      <c r="O324" s="13">
        <f>Q323*Solution!$C$22</f>
        <v>349166.27257633361</v>
      </c>
      <c r="P324" s="6">
        <f t="shared" ref="P324:P363" si="67">$O$2</f>
        <v>618.83671944401976</v>
      </c>
      <c r="Q324" s="6">
        <f t="shared" si="64"/>
        <v>17808098.738112453</v>
      </c>
      <c r="R324" s="4">
        <f t="shared" ref="R324:R363" si="68">N324</f>
        <v>321</v>
      </c>
      <c r="S324" s="16"/>
      <c r="T324" s="4">
        <f t="shared" si="58"/>
        <v>500</v>
      </c>
      <c r="U324" s="13">
        <f>W323*Solution!$C$22</f>
        <v>1123212.7856166312</v>
      </c>
      <c r="V324" s="6">
        <f>Solution!$C$10</f>
        <v>2000</v>
      </c>
      <c r="W324" s="6">
        <f t="shared" si="65"/>
        <v>57285852.066448189</v>
      </c>
      <c r="X324" s="4"/>
    </row>
    <row r="325" spans="1:24" x14ac:dyDescent="0.25">
      <c r="A325" s="4">
        <v>322</v>
      </c>
      <c r="B325" s="6">
        <f t="shared" si="59"/>
        <v>1381.1632805559802</v>
      </c>
      <c r="C325" s="6">
        <f t="shared" si="60"/>
        <v>-582.84260963334054</v>
      </c>
      <c r="D325" s="6">
        <f t="shared" si="61"/>
        <v>1964.0058901893208</v>
      </c>
      <c r="E325" s="6">
        <f>-FV(Solution!$C$7/12,1,-B325,E324)</f>
        <v>-235101.04974354035</v>
      </c>
      <c r="F325" s="16"/>
      <c r="G325" s="4">
        <v>322</v>
      </c>
      <c r="H325" s="6">
        <f t="shared" si="66"/>
        <v>2000</v>
      </c>
      <c r="I325" s="6">
        <f t="shared" si="62"/>
        <v>-1343.3177485847846</v>
      </c>
      <c r="J325" s="6">
        <f t="shared" si="63"/>
        <v>3343.3177485847846</v>
      </c>
      <c r="K325" s="6">
        <f>-FV(Solution!$C$7/12,1,-H325,K324)</f>
        <v>-540670.41718251561</v>
      </c>
      <c r="L325" s="21" t="b">
        <f>IF(I325&gt;=0,SUM($I$4:I325))</f>
        <v>0</v>
      </c>
      <c r="M325" s="35">
        <f t="shared" ref="M325:M363" si="69">IF(K325&lt;=$M$3,INT(G325))</f>
        <v>322</v>
      </c>
      <c r="N325" s="4">
        <f t="shared" ref="N325:N363" si="70">N324+1</f>
        <v>322</v>
      </c>
      <c r="O325" s="13">
        <f>Q324*Solution!$C$22</f>
        <v>356161.9747622491</v>
      </c>
      <c r="P325" s="6">
        <f t="shared" si="67"/>
        <v>618.83671944401976</v>
      </c>
      <c r="Q325" s="6">
        <f t="shared" si="64"/>
        <v>18164879.549594145</v>
      </c>
      <c r="R325" s="4">
        <f t="shared" si="68"/>
        <v>322</v>
      </c>
      <c r="S325" s="16"/>
      <c r="T325" s="4">
        <f t="shared" ref="T325:T363" si="71">T324+1</f>
        <v>501</v>
      </c>
      <c r="U325" s="13">
        <f>W324*Solution!$C$22</f>
        <v>1145717.0413289638</v>
      </c>
      <c r="V325" s="6">
        <f>Solution!$C$10</f>
        <v>2000</v>
      </c>
      <c r="W325" s="6">
        <f t="shared" si="65"/>
        <v>58433569.107777156</v>
      </c>
      <c r="X325" s="4"/>
    </row>
    <row r="326" spans="1:24" x14ac:dyDescent="0.25">
      <c r="A326" s="4">
        <v>323</v>
      </c>
      <c r="B326" s="6">
        <f t="shared" ref="B326:B363" si="72">$B$4</f>
        <v>1381.1632805559802</v>
      </c>
      <c r="C326" s="6">
        <f t="shared" ref="C326:C363" si="73">B326-D326</f>
        <v>-587.75262435880541</v>
      </c>
      <c r="D326" s="6">
        <f t="shared" ref="D326:D363" si="74">E325-E326</f>
        <v>1968.9159049147856</v>
      </c>
      <c r="E326" s="6">
        <f>-FV(Solution!$C$7/12,1,-B326,E325)</f>
        <v>-237069.96564845514</v>
      </c>
      <c r="F326" s="16"/>
      <c r="G326" s="4">
        <v>323</v>
      </c>
      <c r="H326" s="6">
        <f t="shared" si="66"/>
        <v>2000</v>
      </c>
      <c r="I326" s="6">
        <f t="shared" ref="I326:I363" si="75">H326-J326</f>
        <v>-1351.6760429563001</v>
      </c>
      <c r="J326" s="6">
        <f t="shared" ref="J326:J363" si="76">K325-K326</f>
        <v>3351.6760429563001</v>
      </c>
      <c r="K326" s="6">
        <f>-FV(Solution!$C$7/12,1,-H326,K325)</f>
        <v>-544022.09322547191</v>
      </c>
      <c r="L326" s="21" t="b">
        <f>IF(I326&gt;=0,SUM($I$4:I326))</f>
        <v>0</v>
      </c>
      <c r="M326" s="35">
        <f t="shared" si="69"/>
        <v>323</v>
      </c>
      <c r="N326" s="4">
        <f t="shared" si="70"/>
        <v>323</v>
      </c>
      <c r="O326" s="13">
        <f>Q325*Solution!$C$22</f>
        <v>363297.5909918829</v>
      </c>
      <c r="P326" s="6">
        <f t="shared" si="67"/>
        <v>618.83671944401976</v>
      </c>
      <c r="Q326" s="6">
        <f t="shared" ref="Q326:Q363" si="77">Q325+O326+P326</f>
        <v>18528795.977305472</v>
      </c>
      <c r="R326" s="4">
        <f t="shared" si="68"/>
        <v>323</v>
      </c>
      <c r="S326" s="16"/>
      <c r="T326" s="4">
        <f t="shared" si="71"/>
        <v>502</v>
      </c>
      <c r="U326" s="13">
        <f>W325*Solution!$C$22</f>
        <v>1168671.3821555432</v>
      </c>
      <c r="V326" s="6">
        <f>Solution!$C$10</f>
        <v>2000</v>
      </c>
      <c r="W326" s="6">
        <f t="shared" si="65"/>
        <v>59604240.489932701</v>
      </c>
      <c r="X326" s="4"/>
    </row>
    <row r="327" spans="1:24" x14ac:dyDescent="0.25">
      <c r="A327" s="4">
        <v>324</v>
      </c>
      <c r="B327" s="6">
        <f t="shared" si="72"/>
        <v>1381.1632805559802</v>
      </c>
      <c r="C327" s="6">
        <f t="shared" si="73"/>
        <v>-592.67491412110212</v>
      </c>
      <c r="D327" s="6">
        <f t="shared" si="74"/>
        <v>1973.8381946770824</v>
      </c>
      <c r="E327" s="6">
        <f>-FV(Solution!$C$7/12,1,-B327,E326)</f>
        <v>-239043.80384313222</v>
      </c>
      <c r="F327" s="16"/>
      <c r="G327" s="4">
        <v>324</v>
      </c>
      <c r="H327" s="6">
        <f t="shared" si="66"/>
        <v>2000</v>
      </c>
      <c r="I327" s="6">
        <f t="shared" si="75"/>
        <v>-1360.0552330636419</v>
      </c>
      <c r="J327" s="6">
        <f t="shared" si="76"/>
        <v>3360.0552330636419</v>
      </c>
      <c r="K327" s="6">
        <f>-FV(Solution!$C$7/12,1,-H327,K326)</f>
        <v>-547382.14845853555</v>
      </c>
      <c r="L327" s="21" t="b">
        <f>IF(I327&gt;=0,SUM($I$4:I327))</f>
        <v>0</v>
      </c>
      <c r="M327" s="35">
        <f t="shared" si="69"/>
        <v>324</v>
      </c>
      <c r="N327" s="4">
        <f t="shared" si="70"/>
        <v>324</v>
      </c>
      <c r="O327" s="13">
        <f>Q326*Solution!$C$22</f>
        <v>370575.91954610945</v>
      </c>
      <c r="P327" s="6">
        <f t="shared" si="67"/>
        <v>618.83671944401976</v>
      </c>
      <c r="Q327" s="6">
        <f t="shared" si="77"/>
        <v>18899990.733571023</v>
      </c>
      <c r="R327" s="4">
        <f t="shared" si="68"/>
        <v>324</v>
      </c>
      <c r="S327" s="16"/>
      <c r="T327" s="4">
        <f t="shared" si="71"/>
        <v>503</v>
      </c>
      <c r="U327" s="13">
        <f>W326*Solution!$C$22</f>
        <v>1192084.8097986539</v>
      </c>
      <c r="V327" s="6">
        <f>Solution!$C$10</f>
        <v>2000</v>
      </c>
      <c r="W327" s="6">
        <f t="shared" ref="W327:W363" si="78">SUM(W326,U327,V327)</f>
        <v>60798325.299731351</v>
      </c>
      <c r="X327" s="4"/>
    </row>
    <row r="328" spans="1:24" x14ac:dyDescent="0.25">
      <c r="A328" s="4">
        <v>325</v>
      </c>
      <c r="B328" s="6">
        <f t="shared" si="72"/>
        <v>1381.1632805559802</v>
      </c>
      <c r="C328" s="6">
        <f t="shared" si="73"/>
        <v>-597.60950960777518</v>
      </c>
      <c r="D328" s="6">
        <f t="shared" si="74"/>
        <v>1978.7727901637554</v>
      </c>
      <c r="E328" s="6">
        <f>-FV(Solution!$C$7/12,1,-B328,E327)</f>
        <v>-241022.57663329598</v>
      </c>
      <c r="F328" s="16"/>
      <c r="G328" s="4">
        <v>325</v>
      </c>
      <c r="H328" s="6">
        <f t="shared" si="66"/>
        <v>2000</v>
      </c>
      <c r="I328" s="6">
        <f t="shared" si="75"/>
        <v>-1368.4553711463232</v>
      </c>
      <c r="J328" s="6">
        <f t="shared" si="76"/>
        <v>3368.4553711463232</v>
      </c>
      <c r="K328" s="6">
        <f>-FV(Solution!$C$7/12,1,-H328,K327)</f>
        <v>-550750.60382968187</v>
      </c>
      <c r="L328" s="21" t="b">
        <f>IF(I328&gt;=0,SUM($I$4:I328))</f>
        <v>0</v>
      </c>
      <c r="M328" s="35">
        <f t="shared" si="69"/>
        <v>325</v>
      </c>
      <c r="N328" s="4">
        <f t="shared" si="70"/>
        <v>325</v>
      </c>
      <c r="O328" s="13">
        <f>Q327*Solution!$C$22</f>
        <v>377999.81467142043</v>
      </c>
      <c r="P328" s="6">
        <f t="shared" si="67"/>
        <v>618.83671944401976</v>
      </c>
      <c r="Q328" s="6">
        <f t="shared" si="77"/>
        <v>19278609.384961884</v>
      </c>
      <c r="R328" s="4">
        <f t="shared" si="68"/>
        <v>325</v>
      </c>
      <c r="S328" s="16"/>
      <c r="T328" s="4">
        <f t="shared" si="71"/>
        <v>504</v>
      </c>
      <c r="U328" s="13">
        <f>W327*Solution!$C$22</f>
        <v>1215966.505994627</v>
      </c>
      <c r="V328" s="6">
        <f>Solution!$C$10</f>
        <v>2000</v>
      </c>
      <c r="W328" s="6">
        <f t="shared" si="78"/>
        <v>62016291.805725977</v>
      </c>
      <c r="X328" s="4"/>
    </row>
    <row r="329" spans="1:24" x14ac:dyDescent="0.25">
      <c r="A329" s="4">
        <v>326</v>
      </c>
      <c r="B329" s="6">
        <f t="shared" si="72"/>
        <v>1381.1632805559802</v>
      </c>
      <c r="C329" s="6">
        <f t="shared" si="73"/>
        <v>-602.5564415832032</v>
      </c>
      <c r="D329" s="6">
        <f t="shared" si="74"/>
        <v>1983.7197221391834</v>
      </c>
      <c r="E329" s="6">
        <f>-FV(Solution!$C$7/12,1,-B329,E328)</f>
        <v>-243006.29635543516</v>
      </c>
      <c r="F329" s="16"/>
      <c r="G329" s="4">
        <v>326</v>
      </c>
      <c r="H329" s="6">
        <f t="shared" si="66"/>
        <v>2000</v>
      </c>
      <c r="I329" s="6">
        <f t="shared" si="75"/>
        <v>-1376.8765095741255</v>
      </c>
      <c r="J329" s="6">
        <f t="shared" si="76"/>
        <v>3376.8765095741255</v>
      </c>
      <c r="K329" s="6">
        <f>-FV(Solution!$C$7/12,1,-H329,K328)</f>
        <v>-554127.480339256</v>
      </c>
      <c r="L329" s="21" t="b">
        <f>IF(I329&gt;=0,SUM($I$4:I329))</f>
        <v>0</v>
      </c>
      <c r="M329" s="35">
        <f t="shared" si="69"/>
        <v>326</v>
      </c>
      <c r="N329" s="4">
        <f t="shared" si="70"/>
        <v>326</v>
      </c>
      <c r="O329" s="13">
        <f>Q328*Solution!$C$22</f>
        <v>385572.18769923772</v>
      </c>
      <c r="P329" s="6">
        <f t="shared" si="67"/>
        <v>618.83671944401976</v>
      </c>
      <c r="Q329" s="6">
        <f t="shared" si="77"/>
        <v>19664800.409380563</v>
      </c>
      <c r="R329" s="4">
        <f t="shared" si="68"/>
        <v>326</v>
      </c>
      <c r="S329" s="16"/>
      <c r="T329" s="4">
        <f t="shared" si="71"/>
        <v>505</v>
      </c>
      <c r="U329" s="13">
        <f>W328*Solution!$C$22</f>
        <v>1240325.8361145195</v>
      </c>
      <c r="V329" s="6">
        <f>Solution!$C$10</f>
        <v>2000</v>
      </c>
      <c r="W329" s="6">
        <f t="shared" si="78"/>
        <v>63258617.641840495</v>
      </c>
      <c r="X329" s="4"/>
    </row>
    <row r="330" spans="1:24" x14ac:dyDescent="0.25">
      <c r="A330" s="4">
        <v>327</v>
      </c>
      <c r="B330" s="6">
        <f t="shared" si="72"/>
        <v>1381.1632805559802</v>
      </c>
      <c r="C330" s="6">
        <f t="shared" si="73"/>
        <v>-607.51574088854068</v>
      </c>
      <c r="D330" s="6">
        <f t="shared" si="74"/>
        <v>1988.6790214445209</v>
      </c>
      <c r="E330" s="6">
        <f>-FV(Solution!$C$7/12,1,-B330,E329)</f>
        <v>-244994.97537687968</v>
      </c>
      <c r="F330" s="16"/>
      <c r="G330" s="4">
        <v>327</v>
      </c>
      <c r="H330" s="6">
        <f t="shared" si="66"/>
        <v>2000</v>
      </c>
      <c r="I330" s="6">
        <f t="shared" si="75"/>
        <v>-1385.3187008481473</v>
      </c>
      <c r="J330" s="6">
        <f t="shared" si="76"/>
        <v>3385.3187008481473</v>
      </c>
      <c r="K330" s="6">
        <f>-FV(Solution!$C$7/12,1,-H330,K329)</f>
        <v>-557512.79904010415</v>
      </c>
      <c r="L330" s="21" t="b">
        <f>IF(I330&gt;=0,SUM($I$4:I330))</f>
        <v>0</v>
      </c>
      <c r="M330" s="35">
        <f t="shared" si="69"/>
        <v>327</v>
      </c>
      <c r="N330" s="4">
        <f t="shared" si="70"/>
        <v>327</v>
      </c>
      <c r="O330" s="13">
        <f>Q329*Solution!$C$22</f>
        <v>393296.00818761124</v>
      </c>
      <c r="P330" s="6">
        <f t="shared" si="67"/>
        <v>618.83671944401976</v>
      </c>
      <c r="Q330" s="6">
        <f t="shared" si="77"/>
        <v>20058715.254287615</v>
      </c>
      <c r="R330" s="4">
        <f t="shared" si="68"/>
        <v>327</v>
      </c>
      <c r="S330" s="16"/>
      <c r="T330" s="4">
        <f t="shared" si="71"/>
        <v>506</v>
      </c>
      <c r="U330" s="13">
        <f>W329*Solution!$C$22</f>
        <v>1265172.3528368098</v>
      </c>
      <c r="V330" s="6">
        <f>Solution!$C$10</f>
        <v>2000</v>
      </c>
      <c r="W330" s="6">
        <f t="shared" si="78"/>
        <v>64525789.994677305</v>
      </c>
      <c r="X330" s="4"/>
    </row>
    <row r="331" spans="1:24" x14ac:dyDescent="0.25">
      <c r="A331" s="4">
        <v>328</v>
      </c>
      <c r="B331" s="6">
        <f t="shared" si="72"/>
        <v>1381.1632805559802</v>
      </c>
      <c r="C331" s="6">
        <f t="shared" si="73"/>
        <v>-612.4874384421546</v>
      </c>
      <c r="D331" s="6">
        <f t="shared" si="74"/>
        <v>1993.6507189981348</v>
      </c>
      <c r="E331" s="6">
        <f>-FV(Solution!$C$7/12,1,-B331,E330)</f>
        <v>-246988.62609587781</v>
      </c>
      <c r="F331" s="16"/>
      <c r="G331" s="4">
        <v>328</v>
      </c>
      <c r="H331" s="6">
        <f t="shared" si="66"/>
        <v>2000</v>
      </c>
      <c r="I331" s="6">
        <f t="shared" si="75"/>
        <v>-1393.7819976002211</v>
      </c>
      <c r="J331" s="6">
        <f t="shared" si="76"/>
        <v>3393.7819976002211</v>
      </c>
      <c r="K331" s="6">
        <f>-FV(Solution!$C$7/12,1,-H331,K330)</f>
        <v>-560906.58103770437</v>
      </c>
      <c r="L331" s="21" t="b">
        <f>IF(I331&gt;=0,SUM($I$4:I331))</f>
        <v>0</v>
      </c>
      <c r="M331" s="35">
        <f t="shared" si="69"/>
        <v>328</v>
      </c>
      <c r="N331" s="4">
        <f t="shared" si="70"/>
        <v>328</v>
      </c>
      <c r="O331" s="13">
        <f>Q330*Solution!$C$22</f>
        <v>401174.30508575233</v>
      </c>
      <c r="P331" s="6">
        <f t="shared" si="67"/>
        <v>618.83671944401976</v>
      </c>
      <c r="Q331" s="6">
        <f t="shared" si="77"/>
        <v>20460508.39609281</v>
      </c>
      <c r="R331" s="4">
        <f t="shared" si="68"/>
        <v>328</v>
      </c>
      <c r="S331" s="16"/>
      <c r="T331" s="4">
        <f t="shared" si="71"/>
        <v>507</v>
      </c>
      <c r="U331" s="13">
        <f>W330*Solution!$C$22</f>
        <v>1290515.7998935462</v>
      </c>
      <c r="V331" s="6">
        <f>Solution!$C$10</f>
        <v>2000</v>
      </c>
      <c r="W331" s="6">
        <f t="shared" si="78"/>
        <v>65818305.794570848</v>
      </c>
      <c r="X331" s="4"/>
    </row>
    <row r="332" spans="1:24" x14ac:dyDescent="0.25">
      <c r="A332" s="4">
        <v>329</v>
      </c>
      <c r="B332" s="6">
        <f t="shared" si="72"/>
        <v>1381.1632805559802</v>
      </c>
      <c r="C332" s="6">
        <f t="shared" si="73"/>
        <v>-617.4715652396535</v>
      </c>
      <c r="D332" s="6">
        <f t="shared" si="74"/>
        <v>1998.6348457956337</v>
      </c>
      <c r="E332" s="6">
        <f>-FV(Solution!$C$7/12,1,-B332,E331)</f>
        <v>-248987.26094167345</v>
      </c>
      <c r="F332" s="16"/>
      <c r="G332" s="4">
        <v>329</v>
      </c>
      <c r="H332" s="6">
        <f t="shared" si="66"/>
        <v>2000</v>
      </c>
      <c r="I332" s="6">
        <f t="shared" si="75"/>
        <v>-1402.2664525941946</v>
      </c>
      <c r="J332" s="6">
        <f t="shared" si="76"/>
        <v>3402.2664525941946</v>
      </c>
      <c r="K332" s="6">
        <f>-FV(Solution!$C$7/12,1,-H332,K331)</f>
        <v>-564308.84749029856</v>
      </c>
      <c r="L332" s="21" t="b">
        <f>IF(I332&gt;=0,SUM($I$4:I332))</f>
        <v>0</v>
      </c>
      <c r="M332" s="35">
        <f t="shared" si="69"/>
        <v>329</v>
      </c>
      <c r="N332" s="4">
        <f t="shared" si="70"/>
        <v>329</v>
      </c>
      <c r="O332" s="13">
        <f>Q331*Solution!$C$22</f>
        <v>409210.16792185622</v>
      </c>
      <c r="P332" s="6">
        <f t="shared" si="67"/>
        <v>618.83671944401976</v>
      </c>
      <c r="Q332" s="6">
        <f t="shared" si="77"/>
        <v>20870337.400734108</v>
      </c>
      <c r="R332" s="4">
        <f t="shared" si="68"/>
        <v>329</v>
      </c>
      <c r="S332" s="16"/>
      <c r="T332" s="4">
        <f t="shared" si="71"/>
        <v>508</v>
      </c>
      <c r="U332" s="13">
        <f>W331*Solution!$C$22</f>
        <v>1316366.115891417</v>
      </c>
      <c r="V332" s="6">
        <f>Solution!$C$10</f>
        <v>2000</v>
      </c>
      <c r="W332" s="6">
        <f t="shared" si="78"/>
        <v>67136671.91046226</v>
      </c>
      <c r="X332" s="4"/>
    </row>
    <row r="333" spans="1:24" x14ac:dyDescent="0.25">
      <c r="A333" s="4">
        <v>330</v>
      </c>
      <c r="B333" s="6">
        <f t="shared" si="72"/>
        <v>1381.1632805559802</v>
      </c>
      <c r="C333" s="6">
        <f t="shared" si="73"/>
        <v>-622.46815235414942</v>
      </c>
      <c r="D333" s="6">
        <f t="shared" si="74"/>
        <v>2003.6314329101297</v>
      </c>
      <c r="E333" s="6">
        <f>-FV(Solution!$C$7/12,1,-B333,E332)</f>
        <v>-250990.89237458358</v>
      </c>
      <c r="F333" s="16"/>
      <c r="G333" s="4">
        <v>330</v>
      </c>
      <c r="H333" s="6">
        <f t="shared" si="66"/>
        <v>2000</v>
      </c>
      <c r="I333" s="6">
        <f t="shared" si="75"/>
        <v>-1410.7721187256975</v>
      </c>
      <c r="J333" s="6">
        <f t="shared" si="76"/>
        <v>3410.7721187256975</v>
      </c>
      <c r="K333" s="6">
        <f>-FV(Solution!$C$7/12,1,-H333,K332)</f>
        <v>-567719.61960902426</v>
      </c>
      <c r="L333" s="21" t="b">
        <f>IF(I333&gt;=0,SUM($I$4:I333))</f>
        <v>0</v>
      </c>
      <c r="M333" s="35">
        <f t="shared" si="69"/>
        <v>330</v>
      </c>
      <c r="N333" s="4">
        <f t="shared" si="70"/>
        <v>330</v>
      </c>
      <c r="O333" s="13">
        <f>Q332*Solution!$C$22</f>
        <v>417406.74801468215</v>
      </c>
      <c r="P333" s="6">
        <f t="shared" si="67"/>
        <v>618.83671944401976</v>
      </c>
      <c r="Q333" s="6">
        <f t="shared" si="77"/>
        <v>21288362.985468231</v>
      </c>
      <c r="R333" s="4">
        <f t="shared" si="68"/>
        <v>330</v>
      </c>
      <c r="S333" s="16"/>
      <c r="T333" s="4">
        <f t="shared" si="71"/>
        <v>509</v>
      </c>
      <c r="U333" s="13">
        <f>W332*Solution!$C$22</f>
        <v>1342733.4382092452</v>
      </c>
      <c r="V333" s="6">
        <f>Solution!$C$10</f>
        <v>2000</v>
      </c>
      <c r="W333" s="6">
        <f t="shared" si="78"/>
        <v>68481405.348671511</v>
      </c>
      <c r="X333" s="4"/>
    </row>
    <row r="334" spans="1:24" x14ac:dyDescent="0.25">
      <c r="A334" s="4">
        <v>331</v>
      </c>
      <c r="B334" s="6">
        <f t="shared" si="72"/>
        <v>1381.1632805559802</v>
      </c>
      <c r="C334" s="6">
        <f t="shared" si="73"/>
        <v>-627.47723093640343</v>
      </c>
      <c r="D334" s="6">
        <f t="shared" si="74"/>
        <v>2008.6405114923837</v>
      </c>
      <c r="E334" s="6">
        <f>-FV(Solution!$C$7/12,1,-B334,E333)</f>
        <v>-252999.53288607596</v>
      </c>
      <c r="F334" s="16"/>
      <c r="G334" s="4">
        <v>331</v>
      </c>
      <c r="H334" s="6">
        <f t="shared" si="66"/>
        <v>2000</v>
      </c>
      <c r="I334" s="6">
        <f t="shared" si="75"/>
        <v>-1419.2990490224911</v>
      </c>
      <c r="J334" s="6">
        <f t="shared" si="76"/>
        <v>3419.2990490224911</v>
      </c>
      <c r="K334" s="6">
        <f>-FV(Solution!$C$7/12,1,-H334,K333)</f>
        <v>-571138.91865804675</v>
      </c>
      <c r="L334" s="21" t="b">
        <f>IF(I334&gt;=0,SUM($I$4:I334))</f>
        <v>0</v>
      </c>
      <c r="M334" s="35">
        <f t="shared" si="69"/>
        <v>331</v>
      </c>
      <c r="N334" s="4">
        <f t="shared" si="70"/>
        <v>331</v>
      </c>
      <c r="O334" s="13">
        <f>Q333*Solution!$C$22</f>
        <v>425767.25970936462</v>
      </c>
      <c r="P334" s="6">
        <f t="shared" si="67"/>
        <v>618.83671944401976</v>
      </c>
      <c r="Q334" s="6">
        <f t="shared" si="77"/>
        <v>21714749.081897039</v>
      </c>
      <c r="R334" s="4">
        <f t="shared" si="68"/>
        <v>331</v>
      </c>
      <c r="S334" s="16"/>
      <c r="T334" s="4">
        <f t="shared" si="71"/>
        <v>510</v>
      </c>
      <c r="U334" s="13">
        <f>W333*Solution!$C$22</f>
        <v>1369628.1069734301</v>
      </c>
      <c r="V334" s="6">
        <f>Solution!$C$10</f>
        <v>2000</v>
      </c>
      <c r="W334" s="6">
        <f t="shared" si="78"/>
        <v>69853033.455644935</v>
      </c>
      <c r="X334" s="4"/>
    </row>
    <row r="335" spans="1:24" x14ac:dyDescent="0.25">
      <c r="A335" s="4">
        <v>332</v>
      </c>
      <c r="B335" s="6">
        <f t="shared" si="72"/>
        <v>1381.1632805559802</v>
      </c>
      <c r="C335" s="6">
        <f t="shared" si="73"/>
        <v>-632.49883221514574</v>
      </c>
      <c r="D335" s="6">
        <f t="shared" si="74"/>
        <v>2013.662112771126</v>
      </c>
      <c r="E335" s="6">
        <f>-FV(Solution!$C$7/12,1,-B335,E334)</f>
        <v>-255013.19499884709</v>
      </c>
      <c r="F335" s="16"/>
      <c r="G335" s="4">
        <v>332</v>
      </c>
      <c r="H335" s="6">
        <f t="shared" si="66"/>
        <v>2000</v>
      </c>
      <c r="I335" s="6">
        <f t="shared" si="75"/>
        <v>-1427.8472966450499</v>
      </c>
      <c r="J335" s="6">
        <f t="shared" si="76"/>
        <v>3427.8472966450499</v>
      </c>
      <c r="K335" s="6">
        <f>-FV(Solution!$C$7/12,1,-H335,K334)</f>
        <v>-574566.7659546918</v>
      </c>
      <c r="L335" s="21" t="b">
        <f>IF(I335&gt;=0,SUM($I$4:I335))</f>
        <v>0</v>
      </c>
      <c r="M335" s="35">
        <f t="shared" si="69"/>
        <v>332</v>
      </c>
      <c r="N335" s="4">
        <f t="shared" si="70"/>
        <v>332</v>
      </c>
      <c r="O335" s="13">
        <f>Q334*Solution!$C$22</f>
        <v>434294.9816379408</v>
      </c>
      <c r="P335" s="6">
        <f t="shared" si="67"/>
        <v>618.83671944401976</v>
      </c>
      <c r="Q335" s="6">
        <f t="shared" si="77"/>
        <v>22149662.900254421</v>
      </c>
      <c r="R335" s="4">
        <f t="shared" si="68"/>
        <v>332</v>
      </c>
      <c r="S335" s="16"/>
      <c r="T335" s="4">
        <f t="shared" si="71"/>
        <v>511</v>
      </c>
      <c r="U335" s="13">
        <f>W334*Solution!$C$22</f>
        <v>1397060.6691128986</v>
      </c>
      <c r="V335" s="6">
        <f>Solution!$C$10</f>
        <v>2000</v>
      </c>
      <c r="W335" s="6">
        <f t="shared" si="78"/>
        <v>71252094.124757841</v>
      </c>
      <c r="X335" s="4"/>
    </row>
    <row r="336" spans="1:24" x14ac:dyDescent="0.25">
      <c r="A336" s="4">
        <v>333</v>
      </c>
      <c r="B336" s="6">
        <f t="shared" si="72"/>
        <v>1381.1632805559802</v>
      </c>
      <c r="C336" s="6">
        <f t="shared" si="73"/>
        <v>-637.53298749707574</v>
      </c>
      <c r="D336" s="6">
        <f t="shared" si="74"/>
        <v>2018.696268053056</v>
      </c>
      <c r="E336" s="6">
        <f>-FV(Solution!$C$7/12,1,-B336,E335)</f>
        <v>-257031.89126690014</v>
      </c>
      <c r="F336" s="16"/>
      <c r="G336" s="4">
        <v>333</v>
      </c>
      <c r="H336" s="6">
        <f t="shared" si="66"/>
        <v>2000</v>
      </c>
      <c r="I336" s="6">
        <f t="shared" si="75"/>
        <v>-1436.4169148866786</v>
      </c>
      <c r="J336" s="6">
        <f t="shared" si="76"/>
        <v>3436.4169148866786</v>
      </c>
      <c r="K336" s="6">
        <f>-FV(Solution!$C$7/12,1,-H336,K335)</f>
        <v>-578003.18286957848</v>
      </c>
      <c r="L336" s="21" t="b">
        <f>IF(I336&gt;=0,SUM($I$4:I336))</f>
        <v>0</v>
      </c>
      <c r="M336" s="35">
        <f t="shared" si="69"/>
        <v>333</v>
      </c>
      <c r="N336" s="4">
        <f t="shared" si="70"/>
        <v>333</v>
      </c>
      <c r="O336" s="13">
        <f>Q335*Solution!$C$22</f>
        <v>442993.25800508843</v>
      </c>
      <c r="P336" s="6">
        <f t="shared" si="67"/>
        <v>618.83671944401976</v>
      </c>
      <c r="Q336" s="6">
        <f t="shared" si="77"/>
        <v>22593274.994978953</v>
      </c>
      <c r="R336" s="4">
        <f t="shared" si="68"/>
        <v>333</v>
      </c>
      <c r="S336" s="16"/>
      <c r="T336" s="4">
        <f t="shared" si="71"/>
        <v>512</v>
      </c>
      <c r="U336" s="13">
        <f>W335*Solution!$C$22</f>
        <v>1425041.882495157</v>
      </c>
      <c r="V336" s="6">
        <f>Solution!$C$10</f>
        <v>2000</v>
      </c>
      <c r="W336" s="6">
        <f t="shared" si="78"/>
        <v>72679136.007252991</v>
      </c>
      <c r="X336" s="4"/>
    </row>
    <row r="337" spans="1:24" x14ac:dyDescent="0.25">
      <c r="A337" s="4">
        <v>334</v>
      </c>
      <c r="B337" s="6">
        <f t="shared" si="72"/>
        <v>1381.1632805559802</v>
      </c>
      <c r="C337" s="6">
        <f t="shared" si="73"/>
        <v>-642.57972816721121</v>
      </c>
      <c r="D337" s="6">
        <f t="shared" si="74"/>
        <v>2023.7430087231915</v>
      </c>
      <c r="E337" s="6">
        <f>-FV(Solution!$C$7/12,1,-B337,E336)</f>
        <v>-259055.63427562334</v>
      </c>
      <c r="F337" s="16"/>
      <c r="G337" s="4">
        <v>334</v>
      </c>
      <c r="H337" s="6">
        <f t="shared" si="66"/>
        <v>2000</v>
      </c>
      <c r="I337" s="6">
        <f t="shared" si="75"/>
        <v>-1445.0079571738606</v>
      </c>
      <c r="J337" s="6">
        <f t="shared" si="76"/>
        <v>3445.0079571738606</v>
      </c>
      <c r="K337" s="6">
        <f>-FV(Solution!$C$7/12,1,-H337,K336)</f>
        <v>-581448.19082675234</v>
      </c>
      <c r="L337" s="21" t="b">
        <f>IF(I337&gt;=0,SUM($I$4:I337))</f>
        <v>0</v>
      </c>
      <c r="M337" s="35">
        <f t="shared" si="69"/>
        <v>334</v>
      </c>
      <c r="N337" s="4">
        <f t="shared" si="70"/>
        <v>334</v>
      </c>
      <c r="O337" s="13">
        <f>Q336*Solution!$C$22</f>
        <v>451865.4998995791</v>
      </c>
      <c r="P337" s="6">
        <f t="shared" si="67"/>
        <v>618.83671944401976</v>
      </c>
      <c r="Q337" s="6">
        <f t="shared" si="77"/>
        <v>23045759.331597973</v>
      </c>
      <c r="R337" s="4">
        <f t="shared" si="68"/>
        <v>334</v>
      </c>
      <c r="S337" s="16"/>
      <c r="T337" s="4">
        <f t="shared" si="71"/>
        <v>513</v>
      </c>
      <c r="U337" s="13">
        <f>W336*Solution!$C$22</f>
        <v>1453582.7201450597</v>
      </c>
      <c r="V337" s="6">
        <f>Solution!$C$10</f>
        <v>2000</v>
      </c>
      <c r="W337" s="6">
        <f t="shared" si="78"/>
        <v>74134718.727398053</v>
      </c>
      <c r="X337" s="4"/>
    </row>
    <row r="338" spans="1:24" x14ac:dyDescent="0.25">
      <c r="A338" s="4">
        <v>335</v>
      </c>
      <c r="B338" s="6">
        <f t="shared" si="72"/>
        <v>1381.1632805559802</v>
      </c>
      <c r="C338" s="6">
        <f t="shared" si="73"/>
        <v>-647.63908568900479</v>
      </c>
      <c r="D338" s="6">
        <f t="shared" si="74"/>
        <v>2028.802366244985</v>
      </c>
      <c r="E338" s="6">
        <f>-FV(Solution!$C$7/12,1,-B338,E337)</f>
        <v>-261084.43664186832</v>
      </c>
      <c r="F338" s="16"/>
      <c r="G338" s="4">
        <v>335</v>
      </c>
      <c r="H338" s="6">
        <f t="shared" si="66"/>
        <v>2000</v>
      </c>
      <c r="I338" s="6">
        <f t="shared" si="75"/>
        <v>-1453.620477066841</v>
      </c>
      <c r="J338" s="6">
        <f t="shared" si="76"/>
        <v>3453.620477066841</v>
      </c>
      <c r="K338" s="6">
        <f>-FV(Solution!$C$7/12,1,-H338,K337)</f>
        <v>-584901.81130381918</v>
      </c>
      <c r="L338" s="21" t="b">
        <f>IF(I338&gt;=0,SUM($I$4:I338))</f>
        <v>0</v>
      </c>
      <c r="M338" s="35">
        <f t="shared" si="69"/>
        <v>335</v>
      </c>
      <c r="N338" s="4">
        <f t="shared" si="70"/>
        <v>335</v>
      </c>
      <c r="O338" s="13">
        <f>Q337*Solution!$C$22</f>
        <v>460915.18663195946</v>
      </c>
      <c r="P338" s="6">
        <f t="shared" si="67"/>
        <v>618.83671944401976</v>
      </c>
      <c r="Q338" s="6">
        <f t="shared" si="77"/>
        <v>23507293.354949374</v>
      </c>
      <c r="R338" s="4">
        <f t="shared" si="68"/>
        <v>335</v>
      </c>
      <c r="S338" s="16"/>
      <c r="T338" s="4">
        <f t="shared" si="71"/>
        <v>514</v>
      </c>
      <c r="U338" s="13">
        <f>W337*Solution!$C$22</f>
        <v>1482694.3745479612</v>
      </c>
      <c r="V338" s="6">
        <f>Solution!$C$10</f>
        <v>2000</v>
      </c>
      <c r="W338" s="6">
        <f t="shared" si="78"/>
        <v>75619413.101946011</v>
      </c>
      <c r="X338" s="4"/>
    </row>
    <row r="339" spans="1:24" x14ac:dyDescent="0.25">
      <c r="A339" s="4">
        <v>336</v>
      </c>
      <c r="B339" s="6">
        <f t="shared" si="72"/>
        <v>1381.1632805559802</v>
      </c>
      <c r="C339" s="6">
        <f t="shared" si="73"/>
        <v>-652.71109160466403</v>
      </c>
      <c r="D339" s="6">
        <f t="shared" si="74"/>
        <v>2033.8743721606443</v>
      </c>
      <c r="E339" s="6">
        <f>-FV(Solution!$C$7/12,1,-B339,E338)</f>
        <v>-263118.31101402896</v>
      </c>
      <c r="F339" s="16"/>
      <c r="G339" s="4">
        <v>336</v>
      </c>
      <c r="H339" s="6">
        <f t="shared" si="66"/>
        <v>2000</v>
      </c>
      <c r="I339" s="6">
        <f t="shared" si="75"/>
        <v>-1462.2545282595092</v>
      </c>
      <c r="J339" s="6">
        <f t="shared" si="76"/>
        <v>3462.2545282595092</v>
      </c>
      <c r="K339" s="6">
        <f>-FV(Solution!$C$7/12,1,-H339,K338)</f>
        <v>-588364.06583207869</v>
      </c>
      <c r="L339" s="21" t="b">
        <f>IF(I339&gt;=0,SUM($I$4:I339))</f>
        <v>0</v>
      </c>
      <c r="M339" s="35">
        <f t="shared" si="69"/>
        <v>336</v>
      </c>
      <c r="N339" s="4">
        <f t="shared" si="70"/>
        <v>336</v>
      </c>
      <c r="O339" s="13">
        <f>Q338*Solution!$C$22</f>
        <v>470145.86709898751</v>
      </c>
      <c r="P339" s="6">
        <f t="shared" si="67"/>
        <v>618.83671944401976</v>
      </c>
      <c r="Q339" s="6">
        <f t="shared" si="77"/>
        <v>23978058.058767803</v>
      </c>
      <c r="R339" s="4">
        <f t="shared" si="68"/>
        <v>336</v>
      </c>
      <c r="S339" s="16"/>
      <c r="T339" s="4">
        <f t="shared" si="71"/>
        <v>515</v>
      </c>
      <c r="U339" s="13">
        <f>W338*Solution!$C$22</f>
        <v>1512388.2620389203</v>
      </c>
      <c r="V339" s="6">
        <f>Solution!$C$10</f>
        <v>2000</v>
      </c>
      <c r="W339" s="6">
        <f t="shared" si="78"/>
        <v>77133801.363984928</v>
      </c>
      <c r="X339" s="4"/>
    </row>
    <row r="340" spans="1:24" x14ac:dyDescent="0.25">
      <c r="A340" s="4">
        <v>337</v>
      </c>
      <c r="B340" s="6">
        <f t="shared" si="72"/>
        <v>1381.1632805559802</v>
      </c>
      <c r="C340" s="6">
        <f t="shared" si="73"/>
        <v>-657.79577753506419</v>
      </c>
      <c r="D340" s="6">
        <f t="shared" si="74"/>
        <v>2038.9590580910444</v>
      </c>
      <c r="E340" s="6">
        <f>-FV(Solution!$C$7/12,1,-B340,E339)</f>
        <v>-265157.27007212001</v>
      </c>
      <c r="F340" s="16"/>
      <c r="G340" s="4">
        <v>337</v>
      </c>
      <c r="H340" s="6">
        <f t="shared" si="66"/>
        <v>2000</v>
      </c>
      <c r="I340" s="6">
        <f t="shared" si="75"/>
        <v>-1470.9101645802148</v>
      </c>
      <c r="J340" s="6">
        <f t="shared" si="76"/>
        <v>3470.9101645802148</v>
      </c>
      <c r="K340" s="6">
        <f>-FV(Solution!$C$7/12,1,-H340,K339)</f>
        <v>-591834.9759966589</v>
      </c>
      <c r="L340" s="21" t="b">
        <f>IF(I340&gt;=0,SUM($I$4:I340))</f>
        <v>0</v>
      </c>
      <c r="M340" s="35">
        <f t="shared" si="69"/>
        <v>337</v>
      </c>
      <c r="N340" s="4">
        <f t="shared" si="70"/>
        <v>337</v>
      </c>
      <c r="O340" s="13">
        <f>Q339*Solution!$C$22</f>
        <v>479561.16117535607</v>
      </c>
      <c r="P340" s="6">
        <f t="shared" si="67"/>
        <v>618.83671944401976</v>
      </c>
      <c r="Q340" s="6">
        <f t="shared" si="77"/>
        <v>24458238.0566626</v>
      </c>
      <c r="R340" s="4">
        <f t="shared" si="68"/>
        <v>337</v>
      </c>
      <c r="S340" s="16"/>
      <c r="T340" s="4">
        <f t="shared" si="71"/>
        <v>516</v>
      </c>
      <c r="U340" s="13">
        <f>W339*Solution!$C$22</f>
        <v>1542676.0272796985</v>
      </c>
      <c r="V340" s="6">
        <f>Solution!$C$10</f>
        <v>2000</v>
      </c>
      <c r="W340" s="6">
        <f t="shared" si="78"/>
        <v>78678477.391264632</v>
      </c>
      <c r="X340" s="4"/>
    </row>
    <row r="341" spans="1:24" x14ac:dyDescent="0.25">
      <c r="A341" s="4">
        <v>338</v>
      </c>
      <c r="B341" s="6">
        <f t="shared" si="72"/>
        <v>1381.1632805559802</v>
      </c>
      <c r="C341" s="6">
        <f t="shared" si="73"/>
        <v>-662.89317518030111</v>
      </c>
      <c r="D341" s="6">
        <f t="shared" si="74"/>
        <v>2044.0564557362814</v>
      </c>
      <c r="E341" s="6">
        <f>-FV(Solution!$C$7/12,1,-B341,E340)</f>
        <v>-267201.32652785629</v>
      </c>
      <c r="F341" s="16"/>
      <c r="G341" s="4">
        <v>338</v>
      </c>
      <c r="H341" s="6">
        <f t="shared" si="66"/>
        <v>2000</v>
      </c>
      <c r="I341" s="6">
        <f t="shared" si="75"/>
        <v>-1479.5874399916502</v>
      </c>
      <c r="J341" s="6">
        <f t="shared" si="76"/>
        <v>3479.5874399916502</v>
      </c>
      <c r="K341" s="6">
        <f>-FV(Solution!$C$7/12,1,-H341,K340)</f>
        <v>-595314.56343665055</v>
      </c>
      <c r="L341" s="21" t="b">
        <f>IF(I341&gt;=0,SUM($I$4:I341))</f>
        <v>0</v>
      </c>
      <c r="M341" s="35">
        <f t="shared" si="69"/>
        <v>338</v>
      </c>
      <c r="N341" s="4">
        <f t="shared" si="70"/>
        <v>338</v>
      </c>
      <c r="O341" s="13">
        <f>Q340*Solution!$C$22</f>
        <v>489164.761133252</v>
      </c>
      <c r="P341" s="6">
        <f t="shared" si="67"/>
        <v>618.83671944401976</v>
      </c>
      <c r="Q341" s="6">
        <f t="shared" si="77"/>
        <v>24948021.654515296</v>
      </c>
      <c r="R341" s="4">
        <f t="shared" si="68"/>
        <v>338</v>
      </c>
      <c r="S341" s="16"/>
      <c r="T341" s="4">
        <f t="shared" si="71"/>
        <v>517</v>
      </c>
      <c r="U341" s="13">
        <f>W340*Solution!$C$22</f>
        <v>1573569.5478252927</v>
      </c>
      <c r="V341" s="6">
        <f>Solution!$C$10</f>
        <v>2000</v>
      </c>
      <c r="W341" s="6">
        <f t="shared" si="78"/>
        <v>80254046.939089924</v>
      </c>
      <c r="X341" s="4"/>
    </row>
    <row r="342" spans="1:24" x14ac:dyDescent="0.25">
      <c r="A342" s="4">
        <v>339</v>
      </c>
      <c r="B342" s="6">
        <f t="shared" si="72"/>
        <v>1381.1632805559802</v>
      </c>
      <c r="C342" s="6">
        <f t="shared" si="73"/>
        <v>-668.00331631960398</v>
      </c>
      <c r="D342" s="6">
        <f t="shared" si="74"/>
        <v>2049.1665968755842</v>
      </c>
      <c r="E342" s="6">
        <f>-FV(Solution!$C$7/12,1,-B342,E341)</f>
        <v>-269250.49312473187</v>
      </c>
      <c r="F342" s="16"/>
      <c r="G342" s="4">
        <v>339</v>
      </c>
      <c r="H342" s="6">
        <f t="shared" si="66"/>
        <v>2000</v>
      </c>
      <c r="I342" s="6">
        <f t="shared" si="75"/>
        <v>-1488.2864085915498</v>
      </c>
      <c r="J342" s="6">
        <f t="shared" si="76"/>
        <v>3488.2864085915498</v>
      </c>
      <c r="K342" s="6">
        <f>-FV(Solution!$C$7/12,1,-H342,K341)</f>
        <v>-598802.8498452421</v>
      </c>
      <c r="L342" s="21" t="b">
        <f>IF(I342&gt;=0,SUM($I$4:I342))</f>
        <v>0</v>
      </c>
      <c r="M342" s="35">
        <f t="shared" si="69"/>
        <v>339</v>
      </c>
      <c r="N342" s="4">
        <f t="shared" si="70"/>
        <v>339</v>
      </c>
      <c r="O342" s="13">
        <f>Q341*Solution!$C$22</f>
        <v>498960.43309030595</v>
      </c>
      <c r="P342" s="6">
        <f t="shared" si="67"/>
        <v>618.83671944401976</v>
      </c>
      <c r="Q342" s="6">
        <f t="shared" si="77"/>
        <v>25447600.924325045</v>
      </c>
      <c r="R342" s="4">
        <f t="shared" si="68"/>
        <v>339</v>
      </c>
      <c r="S342" s="16"/>
      <c r="T342" s="4">
        <f t="shared" si="71"/>
        <v>518</v>
      </c>
      <c r="U342" s="13">
        <f>W341*Solution!$C$22</f>
        <v>1605080.9387817986</v>
      </c>
      <c r="V342" s="6">
        <f>Solution!$C$10</f>
        <v>2000</v>
      </c>
      <c r="W342" s="6">
        <f t="shared" si="78"/>
        <v>81861127.877871722</v>
      </c>
      <c r="X342" s="4"/>
    </row>
    <row r="343" spans="1:24" x14ac:dyDescent="0.25">
      <c r="A343" s="4">
        <v>340</v>
      </c>
      <c r="B343" s="6">
        <f t="shared" si="72"/>
        <v>1381.1632805559802</v>
      </c>
      <c r="C343" s="6">
        <f t="shared" si="73"/>
        <v>-673.12623281183005</v>
      </c>
      <c r="D343" s="6">
        <f t="shared" si="74"/>
        <v>2054.2895133678103</v>
      </c>
      <c r="E343" s="6">
        <f>-FV(Solution!$C$7/12,1,-B343,E342)</f>
        <v>-271304.78263809968</v>
      </c>
      <c r="F343" s="16"/>
      <c r="G343" s="4">
        <v>340</v>
      </c>
      <c r="H343" s="6">
        <f t="shared" si="66"/>
        <v>2000</v>
      </c>
      <c r="I343" s="6">
        <f t="shared" si="75"/>
        <v>-1497.0071246130392</v>
      </c>
      <c r="J343" s="6">
        <f t="shared" si="76"/>
        <v>3497.0071246130392</v>
      </c>
      <c r="K343" s="6">
        <f>-FV(Solution!$C$7/12,1,-H343,K342)</f>
        <v>-602299.85696985514</v>
      </c>
      <c r="L343" s="21" t="b">
        <f>IF(I343&gt;=0,SUM($I$4:I343))</f>
        <v>0</v>
      </c>
      <c r="M343" s="35">
        <f t="shared" si="69"/>
        <v>340</v>
      </c>
      <c r="N343" s="4">
        <f t="shared" si="70"/>
        <v>340</v>
      </c>
      <c r="O343" s="13">
        <f>Q342*Solution!$C$22</f>
        <v>508952.01848650089</v>
      </c>
      <c r="P343" s="6">
        <f t="shared" si="67"/>
        <v>618.83671944401976</v>
      </c>
      <c r="Q343" s="6">
        <f t="shared" si="77"/>
        <v>25957171.779530987</v>
      </c>
      <c r="R343" s="4">
        <f t="shared" si="68"/>
        <v>340</v>
      </c>
      <c r="S343" s="16"/>
      <c r="T343" s="4">
        <f t="shared" si="71"/>
        <v>519</v>
      </c>
      <c r="U343" s="13">
        <f>W342*Solution!$C$22</f>
        <v>1637222.5575574345</v>
      </c>
      <c r="V343" s="6">
        <f>Solution!$C$10</f>
        <v>2000</v>
      </c>
      <c r="W343" s="6">
        <f t="shared" si="78"/>
        <v>83500350.435429156</v>
      </c>
      <c r="X343" s="4"/>
    </row>
    <row r="344" spans="1:24" x14ac:dyDescent="0.25">
      <c r="A344" s="4">
        <v>341</v>
      </c>
      <c r="B344" s="6">
        <f t="shared" si="72"/>
        <v>1381.1632805559802</v>
      </c>
      <c r="C344" s="6">
        <f t="shared" si="73"/>
        <v>-678.26195659523182</v>
      </c>
      <c r="D344" s="6">
        <f t="shared" si="74"/>
        <v>2059.4252371512121</v>
      </c>
      <c r="E344" s="6">
        <f>-FV(Solution!$C$7/12,1,-B344,E343)</f>
        <v>-273364.2078752509</v>
      </c>
      <c r="F344" s="16"/>
      <c r="G344" s="4">
        <v>341</v>
      </c>
      <c r="H344" s="6">
        <f t="shared" si="66"/>
        <v>2000</v>
      </c>
      <c r="I344" s="6">
        <f t="shared" si="75"/>
        <v>-1505.7496424246347</v>
      </c>
      <c r="J344" s="6">
        <f t="shared" si="76"/>
        <v>3505.7496424246347</v>
      </c>
      <c r="K344" s="6">
        <f>-FV(Solution!$C$7/12,1,-H344,K343)</f>
        <v>-605805.60661227978</v>
      </c>
      <c r="L344" s="21" t="b">
        <f>IF(I344&gt;=0,SUM($I$4:I344))</f>
        <v>0</v>
      </c>
      <c r="M344" s="35">
        <f t="shared" si="69"/>
        <v>341</v>
      </c>
      <c r="N344" s="4">
        <f t="shared" si="70"/>
        <v>341</v>
      </c>
      <c r="O344" s="13">
        <f>Q343*Solution!$C$22</f>
        <v>519143.43559061975</v>
      </c>
      <c r="P344" s="6">
        <f t="shared" si="67"/>
        <v>618.83671944401976</v>
      </c>
      <c r="Q344" s="6">
        <f t="shared" si="77"/>
        <v>26476934.05184105</v>
      </c>
      <c r="R344" s="4">
        <f t="shared" si="68"/>
        <v>341</v>
      </c>
      <c r="S344" s="16"/>
      <c r="T344" s="4">
        <f t="shared" si="71"/>
        <v>520</v>
      </c>
      <c r="U344" s="13">
        <f>W343*Solution!$C$22</f>
        <v>1670007.0087085832</v>
      </c>
      <c r="V344" s="6">
        <f>Solution!$C$10</f>
        <v>2000</v>
      </c>
      <c r="W344" s="6">
        <f t="shared" si="78"/>
        <v>85172357.444137737</v>
      </c>
      <c r="X344" s="4"/>
    </row>
    <row r="345" spans="1:24" x14ac:dyDescent="0.25">
      <c r="A345" s="4">
        <v>342</v>
      </c>
      <c r="B345" s="6">
        <f t="shared" si="72"/>
        <v>1381.1632805559802</v>
      </c>
      <c r="C345" s="6">
        <f t="shared" si="73"/>
        <v>-683.41051968809734</v>
      </c>
      <c r="D345" s="6">
        <f t="shared" si="74"/>
        <v>2064.5738002440776</v>
      </c>
      <c r="E345" s="6">
        <f>-FV(Solution!$C$7/12,1,-B345,E344)</f>
        <v>-275428.78167549497</v>
      </c>
      <c r="F345" s="16"/>
      <c r="G345" s="4">
        <v>342</v>
      </c>
      <c r="H345" s="6">
        <f t="shared" si="66"/>
        <v>2000</v>
      </c>
      <c r="I345" s="6">
        <f t="shared" si="75"/>
        <v>-1514.5140165307093</v>
      </c>
      <c r="J345" s="6">
        <f t="shared" si="76"/>
        <v>3514.5140165307093</v>
      </c>
      <c r="K345" s="6">
        <f>-FV(Solution!$C$7/12,1,-H345,K344)</f>
        <v>-609320.12062881049</v>
      </c>
      <c r="L345" s="21" t="b">
        <f>IF(I345&gt;=0,SUM($I$4:I345))</f>
        <v>0</v>
      </c>
      <c r="M345" s="35">
        <f t="shared" si="69"/>
        <v>342</v>
      </c>
      <c r="N345" s="4">
        <f t="shared" si="70"/>
        <v>342</v>
      </c>
      <c r="O345" s="13">
        <f>Q344*Solution!$C$22</f>
        <v>529538.68103682098</v>
      </c>
      <c r="P345" s="6">
        <f t="shared" si="67"/>
        <v>618.83671944401976</v>
      </c>
      <c r="Q345" s="6">
        <f t="shared" si="77"/>
        <v>27007091.569597315</v>
      </c>
      <c r="R345" s="4">
        <f t="shared" si="68"/>
        <v>342</v>
      </c>
      <c r="S345" s="16"/>
      <c r="T345" s="4">
        <f t="shared" si="71"/>
        <v>521</v>
      </c>
      <c r="U345" s="13">
        <f>W344*Solution!$C$22</f>
        <v>1703447.1488827548</v>
      </c>
      <c r="V345" s="6">
        <f>Solution!$C$10</f>
        <v>2000</v>
      </c>
      <c r="W345" s="6">
        <f t="shared" si="78"/>
        <v>86877804.593020499</v>
      </c>
      <c r="X345" s="4"/>
    </row>
    <row r="346" spans="1:24" x14ac:dyDescent="0.25">
      <c r="A346" s="4">
        <v>343</v>
      </c>
      <c r="B346" s="6">
        <f t="shared" si="72"/>
        <v>1381.1632805559802</v>
      </c>
      <c r="C346" s="6">
        <f t="shared" si="73"/>
        <v>-688.57195418869196</v>
      </c>
      <c r="D346" s="6">
        <f t="shared" si="74"/>
        <v>2069.7352347446722</v>
      </c>
      <c r="E346" s="6">
        <f>-FV(Solution!$C$7/12,1,-B346,E345)</f>
        <v>-277498.51691023965</v>
      </c>
      <c r="F346" s="16"/>
      <c r="G346" s="4">
        <v>343</v>
      </c>
      <c r="H346" s="6">
        <f t="shared" si="66"/>
        <v>2000</v>
      </c>
      <c r="I346" s="6">
        <f t="shared" si="75"/>
        <v>-1523.3003015719587</v>
      </c>
      <c r="J346" s="6">
        <f t="shared" si="76"/>
        <v>3523.3003015719587</v>
      </c>
      <c r="K346" s="6">
        <f>-FV(Solution!$C$7/12,1,-H346,K345)</f>
        <v>-612843.42093038245</v>
      </c>
      <c r="L346" s="21" t="b">
        <f>IF(I346&gt;=0,SUM($I$4:I346))</f>
        <v>0</v>
      </c>
      <c r="M346" s="35">
        <f t="shared" si="69"/>
        <v>343</v>
      </c>
      <c r="N346" s="4">
        <f t="shared" si="70"/>
        <v>343</v>
      </c>
      <c r="O346" s="13">
        <f>Q345*Solution!$C$22</f>
        <v>540141.8313919463</v>
      </c>
      <c r="P346" s="6">
        <f t="shared" si="67"/>
        <v>618.83671944401976</v>
      </c>
      <c r="Q346" s="6">
        <f t="shared" si="77"/>
        <v>27547852.237708703</v>
      </c>
      <c r="R346" s="4">
        <f t="shared" si="68"/>
        <v>343</v>
      </c>
      <c r="S346" s="16"/>
      <c r="T346" s="4">
        <f t="shared" si="71"/>
        <v>522</v>
      </c>
      <c r="U346" s="13">
        <f>W345*Solution!$C$22</f>
        <v>1737556.0918604101</v>
      </c>
      <c r="V346" s="6">
        <f>Solution!$C$10</f>
        <v>2000</v>
      </c>
      <c r="W346" s="6">
        <f t="shared" si="78"/>
        <v>88617360.684880912</v>
      </c>
      <c r="X346" s="4"/>
    </row>
    <row r="347" spans="1:24" x14ac:dyDescent="0.25">
      <c r="A347" s="4">
        <v>344</v>
      </c>
      <c r="B347" s="6">
        <f t="shared" si="72"/>
        <v>1381.1632805559802</v>
      </c>
      <c r="C347" s="6">
        <f t="shared" si="73"/>
        <v>-693.74629227560763</v>
      </c>
      <c r="D347" s="6">
        <f t="shared" si="74"/>
        <v>2074.9095728315879</v>
      </c>
      <c r="E347" s="6">
        <f>-FV(Solution!$C$7/12,1,-B347,E346)</f>
        <v>-279573.42648307123</v>
      </c>
      <c r="F347" s="16"/>
      <c r="G347" s="4">
        <v>344</v>
      </c>
      <c r="H347" s="6">
        <f t="shared" si="66"/>
        <v>2000</v>
      </c>
      <c r="I347" s="6">
        <f t="shared" si="75"/>
        <v>-1532.1085523258662</v>
      </c>
      <c r="J347" s="6">
        <f t="shared" si="76"/>
        <v>3532.1085523258662</v>
      </c>
      <c r="K347" s="6">
        <f>-FV(Solution!$C$7/12,1,-H347,K346)</f>
        <v>-616375.52948270831</v>
      </c>
      <c r="L347" s="21" t="b">
        <f>IF(I347&gt;=0,SUM($I$4:I347))</f>
        <v>0</v>
      </c>
      <c r="M347" s="35">
        <f t="shared" si="69"/>
        <v>344</v>
      </c>
      <c r="N347" s="4">
        <f t="shared" si="70"/>
        <v>344</v>
      </c>
      <c r="O347" s="13">
        <f>Q346*Solution!$C$22</f>
        <v>550957.04475417407</v>
      </c>
      <c r="P347" s="6">
        <f t="shared" si="67"/>
        <v>618.83671944401976</v>
      </c>
      <c r="Q347" s="6">
        <f t="shared" si="77"/>
        <v>28099428.119182318</v>
      </c>
      <c r="R347" s="4">
        <f t="shared" si="68"/>
        <v>344</v>
      </c>
      <c r="S347" s="16"/>
      <c r="T347" s="4">
        <f t="shared" si="71"/>
        <v>523</v>
      </c>
      <c r="U347" s="13">
        <f>W346*Solution!$C$22</f>
        <v>1772347.2136976183</v>
      </c>
      <c r="V347" s="6">
        <f>Solution!$C$10</f>
        <v>2000</v>
      </c>
      <c r="W347" s="6">
        <f t="shared" si="78"/>
        <v>90391707.898578525</v>
      </c>
      <c r="X347" s="4"/>
    </row>
    <row r="348" spans="1:24" x14ac:dyDescent="0.25">
      <c r="A348" s="4">
        <v>345</v>
      </c>
      <c r="B348" s="6">
        <f t="shared" si="72"/>
        <v>1381.1632805559802</v>
      </c>
      <c r="C348" s="6">
        <f t="shared" si="73"/>
        <v>-698.93356620764644</v>
      </c>
      <c r="D348" s="6">
        <f t="shared" si="74"/>
        <v>2080.0968467636267</v>
      </c>
      <c r="E348" s="6">
        <f>-FV(Solution!$C$7/12,1,-B348,E347)</f>
        <v>-281653.52332983486</v>
      </c>
      <c r="F348" s="16"/>
      <c r="G348" s="4">
        <v>345</v>
      </c>
      <c r="H348" s="6">
        <f t="shared" si="66"/>
        <v>2000</v>
      </c>
      <c r="I348" s="6">
        <f t="shared" si="75"/>
        <v>-1540.9388237067033</v>
      </c>
      <c r="J348" s="6">
        <f t="shared" si="76"/>
        <v>3540.9388237067033</v>
      </c>
      <c r="K348" s="6">
        <f>-FV(Solution!$C$7/12,1,-H348,K347)</f>
        <v>-619916.46830641502</v>
      </c>
      <c r="L348" s="21" t="b">
        <f>IF(I348&gt;=0,SUM($I$4:I348))</f>
        <v>0</v>
      </c>
      <c r="M348" s="35">
        <f t="shared" si="69"/>
        <v>345</v>
      </c>
      <c r="N348" s="4">
        <f t="shared" si="70"/>
        <v>345</v>
      </c>
      <c r="O348" s="13">
        <f>Q347*Solution!$C$22</f>
        <v>561988.56238364638</v>
      </c>
      <c r="P348" s="6">
        <f t="shared" si="67"/>
        <v>618.83671944401976</v>
      </c>
      <c r="Q348" s="6">
        <f t="shared" si="77"/>
        <v>28662035.518285409</v>
      </c>
      <c r="R348" s="4">
        <f t="shared" si="68"/>
        <v>345</v>
      </c>
      <c r="S348" s="16"/>
      <c r="T348" s="4">
        <f t="shared" si="71"/>
        <v>524</v>
      </c>
      <c r="U348" s="13">
        <f>W347*Solution!$C$22</f>
        <v>1807834.1579715705</v>
      </c>
      <c r="V348" s="6">
        <f>Solution!$C$10</f>
        <v>2000</v>
      </c>
      <c r="W348" s="6">
        <f t="shared" si="78"/>
        <v>92201542.0565501</v>
      </c>
      <c r="X348" s="4"/>
    </row>
    <row r="349" spans="1:24" x14ac:dyDescent="0.25">
      <c r="A349" s="4">
        <v>346</v>
      </c>
      <c r="B349" s="6">
        <f t="shared" si="72"/>
        <v>1381.1632805559802</v>
      </c>
      <c r="C349" s="6">
        <f t="shared" si="73"/>
        <v>-704.13380832457733</v>
      </c>
      <c r="D349" s="6">
        <f t="shared" si="74"/>
        <v>2085.2970888805576</v>
      </c>
      <c r="E349" s="6">
        <f>-FV(Solution!$C$7/12,1,-B349,E348)</f>
        <v>-283738.82041871542</v>
      </c>
      <c r="F349" s="16"/>
      <c r="G349" s="4">
        <v>346</v>
      </c>
      <c r="H349" s="6">
        <f t="shared" si="66"/>
        <v>2000</v>
      </c>
      <c r="I349" s="6">
        <f t="shared" si="75"/>
        <v>-1549.791170765995</v>
      </c>
      <c r="J349" s="6">
        <f t="shared" si="76"/>
        <v>3549.791170765995</v>
      </c>
      <c r="K349" s="6">
        <f>-FV(Solution!$C$7/12,1,-H349,K348)</f>
        <v>-623466.25947718101</v>
      </c>
      <c r="L349" s="21" t="b">
        <f>IF(I349&gt;=0,SUM($I$4:I349))</f>
        <v>0</v>
      </c>
      <c r="M349" s="35">
        <f t="shared" si="69"/>
        <v>346</v>
      </c>
      <c r="N349" s="4">
        <f t="shared" si="70"/>
        <v>346</v>
      </c>
      <c r="O349" s="13">
        <f>Q348*Solution!$C$22</f>
        <v>573240.71036570822</v>
      </c>
      <c r="P349" s="6">
        <f t="shared" si="67"/>
        <v>618.83671944401976</v>
      </c>
      <c r="Q349" s="6">
        <f t="shared" si="77"/>
        <v>29235895.06537056</v>
      </c>
      <c r="R349" s="4">
        <f t="shared" si="68"/>
        <v>346</v>
      </c>
      <c r="S349" s="16"/>
      <c r="T349" s="4">
        <f t="shared" si="71"/>
        <v>525</v>
      </c>
      <c r="U349" s="13">
        <f>W348*Solution!$C$22</f>
        <v>1844030.8411310019</v>
      </c>
      <c r="V349" s="6">
        <f>Solution!$C$10</f>
        <v>2000</v>
      </c>
      <c r="W349" s="6">
        <f t="shared" si="78"/>
        <v>94047572.897681102</v>
      </c>
      <c r="X349" s="4"/>
    </row>
    <row r="350" spans="1:24" x14ac:dyDescent="0.25">
      <c r="A350" s="4">
        <v>347</v>
      </c>
      <c r="B350" s="6">
        <f t="shared" si="72"/>
        <v>1381.1632805559802</v>
      </c>
      <c r="C350" s="6">
        <f t="shared" si="73"/>
        <v>-709.34705104678687</v>
      </c>
      <c r="D350" s="6">
        <f t="shared" si="74"/>
        <v>2090.5103316027671</v>
      </c>
      <c r="E350" s="6">
        <f>-FV(Solution!$C$7/12,1,-B350,E349)</f>
        <v>-285829.33075031819</v>
      </c>
      <c r="F350" s="16"/>
      <c r="G350" s="4">
        <v>347</v>
      </c>
      <c r="H350" s="6">
        <f t="shared" si="66"/>
        <v>2000</v>
      </c>
      <c r="I350" s="6">
        <f t="shared" si="75"/>
        <v>-1558.6656486928696</v>
      </c>
      <c r="J350" s="6">
        <f t="shared" si="76"/>
        <v>3558.6656486928696</v>
      </c>
      <c r="K350" s="6">
        <f>-FV(Solution!$C$7/12,1,-H350,K349)</f>
        <v>-627024.92512587388</v>
      </c>
      <c r="L350" s="21" t="b">
        <f>IF(I350&gt;=0,SUM($I$4:I350))</f>
        <v>0</v>
      </c>
      <c r="M350" s="35">
        <f t="shared" si="69"/>
        <v>347</v>
      </c>
      <c r="N350" s="4">
        <f t="shared" si="70"/>
        <v>347</v>
      </c>
      <c r="O350" s="13">
        <f>Q349*Solution!$C$22</f>
        <v>584717.90130741126</v>
      </c>
      <c r="P350" s="6">
        <f t="shared" si="67"/>
        <v>618.83671944401976</v>
      </c>
      <c r="Q350" s="6">
        <f t="shared" si="77"/>
        <v>29821231.803397413</v>
      </c>
      <c r="R350" s="4">
        <f t="shared" si="68"/>
        <v>347</v>
      </c>
      <c r="S350" s="16"/>
      <c r="T350" s="4">
        <f t="shared" si="71"/>
        <v>526</v>
      </c>
      <c r="U350" s="13">
        <f>W349*Solution!$C$22</f>
        <v>1880951.4579536221</v>
      </c>
      <c r="V350" s="6">
        <f>Solution!$C$10</f>
        <v>2000</v>
      </c>
      <c r="W350" s="6">
        <f t="shared" si="78"/>
        <v>95930524.355634719</v>
      </c>
      <c r="X350" s="4"/>
    </row>
    <row r="351" spans="1:24" x14ac:dyDescent="0.25">
      <c r="A351" s="4">
        <v>348</v>
      </c>
      <c r="B351" s="6">
        <f t="shared" si="72"/>
        <v>1381.1632805559802</v>
      </c>
      <c r="C351" s="6">
        <f t="shared" si="73"/>
        <v>-714.5733268758031</v>
      </c>
      <c r="D351" s="6">
        <f t="shared" si="74"/>
        <v>2095.7366074317833</v>
      </c>
      <c r="E351" s="6">
        <f>-FV(Solution!$C$7/12,1,-B351,E350)</f>
        <v>-287925.06735774997</v>
      </c>
      <c r="F351" s="16"/>
      <c r="G351" s="4">
        <v>348</v>
      </c>
      <c r="H351" s="6">
        <f t="shared" si="66"/>
        <v>2000</v>
      </c>
      <c r="I351" s="6">
        <f t="shared" si="75"/>
        <v>-1567.5623128146399</v>
      </c>
      <c r="J351" s="6">
        <f t="shared" si="76"/>
        <v>3567.5623128146399</v>
      </c>
      <c r="K351" s="6">
        <f>-FV(Solution!$C$7/12,1,-H351,K350)</f>
        <v>-630592.48743868852</v>
      </c>
      <c r="L351" s="21" t="b">
        <f>IF(I351&gt;=0,SUM($I$4:I351))</f>
        <v>0</v>
      </c>
      <c r="M351" s="35">
        <f t="shared" si="69"/>
        <v>348</v>
      </c>
      <c r="N351" s="4">
        <f t="shared" si="70"/>
        <v>348</v>
      </c>
      <c r="O351" s="13">
        <f>Q350*Solution!$C$22</f>
        <v>596424.6360679483</v>
      </c>
      <c r="P351" s="6">
        <f t="shared" si="67"/>
        <v>618.83671944401976</v>
      </c>
      <c r="Q351" s="6">
        <f t="shared" si="77"/>
        <v>30418275.276184805</v>
      </c>
      <c r="R351" s="4">
        <f t="shared" si="68"/>
        <v>348</v>
      </c>
      <c r="S351" s="16"/>
      <c r="T351" s="4">
        <f t="shared" si="71"/>
        <v>527</v>
      </c>
      <c r="U351" s="13">
        <f>W350*Solution!$C$22</f>
        <v>1918610.4871126944</v>
      </c>
      <c r="V351" s="6">
        <f>Solution!$C$10</f>
        <v>2000</v>
      </c>
      <c r="W351" s="6">
        <f t="shared" si="78"/>
        <v>97851134.84274742</v>
      </c>
      <c r="X351" s="4"/>
    </row>
    <row r="352" spans="1:24" x14ac:dyDescent="0.25">
      <c r="A352" s="4">
        <v>349</v>
      </c>
      <c r="B352" s="6">
        <f t="shared" si="72"/>
        <v>1381.1632805559802</v>
      </c>
      <c r="C352" s="6">
        <f t="shared" si="73"/>
        <v>-719.81266839435375</v>
      </c>
      <c r="D352" s="6">
        <f t="shared" si="74"/>
        <v>2100.975948950334</v>
      </c>
      <c r="E352" s="6">
        <f>-FV(Solution!$C$7/12,1,-B352,E351)</f>
        <v>-290026.0433067003</v>
      </c>
      <c r="F352" s="16"/>
      <c r="G352" s="4">
        <v>349</v>
      </c>
      <c r="H352" s="6">
        <f t="shared" si="66"/>
        <v>2000</v>
      </c>
      <c r="I352" s="6">
        <f t="shared" si="75"/>
        <v>-1576.4812185966875</v>
      </c>
      <c r="J352" s="6">
        <f t="shared" si="76"/>
        <v>3576.4812185966875</v>
      </c>
      <c r="K352" s="6">
        <f>-FV(Solution!$C$7/12,1,-H352,K351)</f>
        <v>-634168.96865728521</v>
      </c>
      <c r="L352" s="21" t="b">
        <f>IF(I352&gt;=0,SUM($I$4:I352))</f>
        <v>0</v>
      </c>
      <c r="M352" s="35">
        <f t="shared" si="69"/>
        <v>349</v>
      </c>
      <c r="N352" s="4">
        <f t="shared" si="70"/>
        <v>349</v>
      </c>
      <c r="O352" s="13">
        <f>Q351*Solution!$C$22</f>
        <v>608365.50552369608</v>
      </c>
      <c r="P352" s="6">
        <f t="shared" si="67"/>
        <v>618.83671944401976</v>
      </c>
      <c r="Q352" s="6">
        <f t="shared" si="77"/>
        <v>31027259.618427943</v>
      </c>
      <c r="R352" s="4">
        <f t="shared" si="68"/>
        <v>349</v>
      </c>
      <c r="S352" s="16"/>
      <c r="T352" s="4">
        <f t="shared" si="71"/>
        <v>528</v>
      </c>
      <c r="U352" s="13">
        <f>W351*Solution!$C$22</f>
        <v>1957022.6968549485</v>
      </c>
      <c r="V352" s="6">
        <f>Solution!$C$10</f>
        <v>2000</v>
      </c>
      <c r="W352" s="6">
        <f t="shared" si="78"/>
        <v>99810157.539602369</v>
      </c>
      <c r="X352" s="4"/>
    </row>
    <row r="353" spans="1:24" x14ac:dyDescent="0.25">
      <c r="A353" s="4">
        <v>350</v>
      </c>
      <c r="B353" s="6">
        <f t="shared" si="72"/>
        <v>1381.1632805559802</v>
      </c>
      <c r="C353" s="6">
        <f t="shared" si="73"/>
        <v>-725.06510826671547</v>
      </c>
      <c r="D353" s="6">
        <f t="shared" si="74"/>
        <v>2106.2283888226957</v>
      </c>
      <c r="E353" s="6">
        <f>-FV(Solution!$C$7/12,1,-B353,E352)</f>
        <v>-292132.271695523</v>
      </c>
      <c r="F353" s="16"/>
      <c r="G353" s="4">
        <v>350</v>
      </c>
      <c r="H353" s="6">
        <f t="shared" si="66"/>
        <v>2000</v>
      </c>
      <c r="I353" s="6">
        <f t="shared" si="75"/>
        <v>-1585.4224216431612</v>
      </c>
      <c r="J353" s="6">
        <f t="shared" si="76"/>
        <v>3585.4224216431612</v>
      </c>
      <c r="K353" s="6">
        <f>-FV(Solution!$C$7/12,1,-H353,K352)</f>
        <v>-637754.39107892837</v>
      </c>
      <c r="L353" s="21" t="b">
        <f>IF(I353&gt;=0,SUM($I$4:I353))</f>
        <v>0</v>
      </c>
      <c r="M353" s="35">
        <f t="shared" si="69"/>
        <v>350</v>
      </c>
      <c r="N353" s="4">
        <f t="shared" si="70"/>
        <v>350</v>
      </c>
      <c r="O353" s="13">
        <f>Q352*Solution!$C$22</f>
        <v>620545.19236855884</v>
      </c>
      <c r="P353" s="6">
        <f t="shared" si="67"/>
        <v>618.83671944401976</v>
      </c>
      <c r="Q353" s="6">
        <f t="shared" si="77"/>
        <v>31648423.647515945</v>
      </c>
      <c r="R353" s="4">
        <f t="shared" si="68"/>
        <v>350</v>
      </c>
      <c r="S353" s="16"/>
      <c r="T353" s="4">
        <f t="shared" si="71"/>
        <v>529</v>
      </c>
      <c r="U353" s="13">
        <f>W352*Solution!$C$22</f>
        <v>1996203.1507920474</v>
      </c>
      <c r="V353" s="6">
        <f>Solution!$C$10</f>
        <v>2000</v>
      </c>
      <c r="W353" s="6">
        <f t="shared" si="78"/>
        <v>101808360.69039442</v>
      </c>
      <c r="X353" s="4"/>
    </row>
    <row r="354" spans="1:24" x14ac:dyDescent="0.25">
      <c r="A354" s="4">
        <v>351</v>
      </c>
      <c r="B354" s="6">
        <f t="shared" si="72"/>
        <v>1381.1632805559802</v>
      </c>
      <c r="C354" s="6">
        <f t="shared" si="73"/>
        <v>-730.33067923877206</v>
      </c>
      <c r="D354" s="6">
        <f t="shared" si="74"/>
        <v>2111.4939597947523</v>
      </c>
      <c r="E354" s="6">
        <f>-FV(Solution!$C$7/12,1,-B354,E353)</f>
        <v>-294243.76565531775</v>
      </c>
      <c r="F354" s="16"/>
      <c r="G354" s="4">
        <v>351</v>
      </c>
      <c r="H354" s="6">
        <f t="shared" si="66"/>
        <v>2000</v>
      </c>
      <c r="I354" s="6">
        <f t="shared" si="75"/>
        <v>-1594.3859776973259</v>
      </c>
      <c r="J354" s="6">
        <f t="shared" si="76"/>
        <v>3594.3859776973259</v>
      </c>
      <c r="K354" s="6">
        <f>-FV(Solution!$C$7/12,1,-H354,K353)</f>
        <v>-641348.77705662569</v>
      </c>
      <c r="L354" s="21" t="b">
        <f>IF(I354&gt;=0,SUM($I$4:I354))</f>
        <v>0</v>
      </c>
      <c r="M354" s="35">
        <f t="shared" si="69"/>
        <v>351</v>
      </c>
      <c r="N354" s="4">
        <f t="shared" si="70"/>
        <v>351</v>
      </c>
      <c r="O354" s="13">
        <f>Q353*Solution!$C$22</f>
        <v>632968.47295031894</v>
      </c>
      <c r="P354" s="6">
        <f t="shared" si="67"/>
        <v>618.83671944401976</v>
      </c>
      <c r="Q354" s="6">
        <f t="shared" si="77"/>
        <v>32282010.957185708</v>
      </c>
      <c r="R354" s="4">
        <f t="shared" si="68"/>
        <v>351</v>
      </c>
      <c r="S354" s="16"/>
      <c r="T354" s="4">
        <f t="shared" si="71"/>
        <v>530</v>
      </c>
      <c r="U354" s="13">
        <f>W353*Solution!$C$22</f>
        <v>2036167.2138078883</v>
      </c>
      <c r="V354" s="6">
        <f>Solution!$C$10</f>
        <v>2000</v>
      </c>
      <c r="W354" s="6">
        <f t="shared" si="78"/>
        <v>103846527.90420231</v>
      </c>
      <c r="X354" s="4"/>
    </row>
    <row r="355" spans="1:24" x14ac:dyDescent="0.25">
      <c r="A355" s="4">
        <v>352</v>
      </c>
      <c r="B355" s="6">
        <f t="shared" si="72"/>
        <v>1381.1632805559802</v>
      </c>
      <c r="C355" s="6">
        <f t="shared" si="73"/>
        <v>-735.60941413830551</v>
      </c>
      <c r="D355" s="6">
        <f t="shared" si="74"/>
        <v>2116.7726946942857</v>
      </c>
      <c r="E355" s="6">
        <f>-FV(Solution!$C$7/12,1,-B355,E354)</f>
        <v>-296360.53835001204</v>
      </c>
      <c r="F355" s="16"/>
      <c r="G355" s="4">
        <v>352</v>
      </c>
      <c r="H355" s="6">
        <f t="shared" si="66"/>
        <v>2000</v>
      </c>
      <c r="I355" s="6">
        <f t="shared" si="75"/>
        <v>-1603.3719426415628</v>
      </c>
      <c r="J355" s="6">
        <f t="shared" si="76"/>
        <v>3603.3719426415628</v>
      </c>
      <c r="K355" s="6">
        <f>-FV(Solution!$C$7/12,1,-H355,K354)</f>
        <v>-644952.14899926726</v>
      </c>
      <c r="L355" s="21" t="b">
        <f>IF(I355&gt;=0,SUM($I$4:I355))</f>
        <v>0</v>
      </c>
      <c r="M355" s="35">
        <f t="shared" si="69"/>
        <v>352</v>
      </c>
      <c r="N355" s="4">
        <f t="shared" si="70"/>
        <v>352</v>
      </c>
      <c r="O355" s="13">
        <f>Q354*Solution!$C$22</f>
        <v>645640.21914371417</v>
      </c>
      <c r="P355" s="6">
        <f t="shared" si="67"/>
        <v>618.83671944401976</v>
      </c>
      <c r="Q355" s="6">
        <f t="shared" si="77"/>
        <v>32928270.013048865</v>
      </c>
      <c r="R355" s="4">
        <f t="shared" si="68"/>
        <v>352</v>
      </c>
      <c r="S355" s="16"/>
      <c r="T355" s="4">
        <f t="shared" si="71"/>
        <v>531</v>
      </c>
      <c r="U355" s="13">
        <f>W354*Solution!$C$22</f>
        <v>2076930.5580840462</v>
      </c>
      <c r="V355" s="6">
        <f>Solution!$C$10</f>
        <v>2000</v>
      </c>
      <c r="W355" s="6">
        <f t="shared" si="78"/>
        <v>105925458.46228635</v>
      </c>
      <c r="X355" s="4"/>
    </row>
    <row r="356" spans="1:24" x14ac:dyDescent="0.25">
      <c r="A356" s="4">
        <v>353</v>
      </c>
      <c r="B356" s="6">
        <f t="shared" si="72"/>
        <v>1381.1632805559802</v>
      </c>
      <c r="C356" s="6">
        <f t="shared" si="73"/>
        <v>-740.90134587499597</v>
      </c>
      <c r="D356" s="6">
        <f t="shared" si="74"/>
        <v>2122.0646264309762</v>
      </c>
      <c r="E356" s="6">
        <f>-FV(Solution!$C$7/12,1,-B356,E355)</f>
        <v>-298482.60297644301</v>
      </c>
      <c r="F356" s="16"/>
      <c r="G356" s="4">
        <v>353</v>
      </c>
      <c r="H356" s="6">
        <f t="shared" si="66"/>
        <v>2000</v>
      </c>
      <c r="I356" s="6">
        <f t="shared" si="75"/>
        <v>-1612.3803724981844</v>
      </c>
      <c r="J356" s="6">
        <f t="shared" si="76"/>
        <v>3612.3803724981844</v>
      </c>
      <c r="K356" s="6">
        <f>-FV(Solution!$C$7/12,1,-H356,K355)</f>
        <v>-648564.52937176544</v>
      </c>
      <c r="L356" s="21" t="b">
        <f>IF(I356&gt;=0,SUM($I$4:I356))</f>
        <v>0</v>
      </c>
      <c r="M356" s="35">
        <f t="shared" si="69"/>
        <v>353</v>
      </c>
      <c r="N356" s="4">
        <f t="shared" si="70"/>
        <v>353</v>
      </c>
      <c r="O356" s="13">
        <f>Q355*Solution!$C$22</f>
        <v>658565.40026097733</v>
      </c>
      <c r="P356" s="6">
        <f t="shared" si="67"/>
        <v>618.83671944401976</v>
      </c>
      <c r="Q356" s="6">
        <f t="shared" si="77"/>
        <v>33587454.250029288</v>
      </c>
      <c r="R356" s="4">
        <f t="shared" si="68"/>
        <v>353</v>
      </c>
      <c r="S356" s="16"/>
      <c r="T356" s="4">
        <f t="shared" si="71"/>
        <v>532</v>
      </c>
      <c r="U356" s="13">
        <f>W355*Solution!$C$22</f>
        <v>2118509.1692457269</v>
      </c>
      <c r="V356" s="6">
        <f>Solution!$C$10</f>
        <v>2000</v>
      </c>
      <c r="W356" s="6">
        <f t="shared" si="78"/>
        <v>108045967.63153207</v>
      </c>
      <c r="X356" s="4"/>
    </row>
    <row r="357" spans="1:24" x14ac:dyDescent="0.25">
      <c r="A357" s="4">
        <v>354</v>
      </c>
      <c r="B357" s="6">
        <f t="shared" si="72"/>
        <v>1381.1632805559802</v>
      </c>
      <c r="C357" s="6">
        <f t="shared" si="73"/>
        <v>-746.20650744106206</v>
      </c>
      <c r="D357" s="6">
        <f t="shared" si="74"/>
        <v>2127.3697879970423</v>
      </c>
      <c r="E357" s="6">
        <f>-FV(Solution!$C$7/12,1,-B357,E356)</f>
        <v>-300609.97276444006</v>
      </c>
      <c r="F357" s="16"/>
      <c r="G357" s="4">
        <v>354</v>
      </c>
      <c r="H357" s="6">
        <f t="shared" si="66"/>
        <v>2000</v>
      </c>
      <c r="I357" s="6">
        <f t="shared" si="75"/>
        <v>-1621.4113234294346</v>
      </c>
      <c r="J357" s="6">
        <f t="shared" si="76"/>
        <v>3621.4113234294346</v>
      </c>
      <c r="K357" s="6">
        <f>-FV(Solution!$C$7/12,1,-H357,K356)</f>
        <v>-652185.94069519488</v>
      </c>
      <c r="L357" s="21" t="b">
        <f>IF(I357&gt;=0,SUM($I$4:I357))</f>
        <v>0</v>
      </c>
      <c r="M357" s="35">
        <f t="shared" si="69"/>
        <v>354</v>
      </c>
      <c r="N357" s="4">
        <f t="shared" si="70"/>
        <v>354</v>
      </c>
      <c r="O357" s="13">
        <f>Q356*Solution!$C$22</f>
        <v>671749.08500058576</v>
      </c>
      <c r="P357" s="6">
        <f t="shared" si="67"/>
        <v>618.83671944401976</v>
      </c>
      <c r="Q357" s="6">
        <f t="shared" si="77"/>
        <v>34259822.171749316</v>
      </c>
      <c r="R357" s="4">
        <f t="shared" si="68"/>
        <v>354</v>
      </c>
      <c r="S357" s="16"/>
      <c r="T357" s="4">
        <f t="shared" si="71"/>
        <v>533</v>
      </c>
      <c r="U357" s="13">
        <f>W356*Solution!$C$22</f>
        <v>2160919.3526306413</v>
      </c>
      <c r="V357" s="6">
        <f>Solution!$C$10</f>
        <v>2000</v>
      </c>
      <c r="W357" s="6">
        <f t="shared" si="78"/>
        <v>110208886.98416272</v>
      </c>
      <c r="X357" s="4"/>
    </row>
    <row r="358" spans="1:24" x14ac:dyDescent="0.25">
      <c r="A358" s="4">
        <v>355</v>
      </c>
      <c r="B358" s="6">
        <f t="shared" si="72"/>
        <v>1381.1632805559802</v>
      </c>
      <c r="C358" s="6">
        <f t="shared" si="73"/>
        <v>-751.52493191108624</v>
      </c>
      <c r="D358" s="6">
        <f t="shared" si="74"/>
        <v>2132.6882124670665</v>
      </c>
      <c r="E358" s="6">
        <f>-FV(Solution!$C$7/12,1,-B358,E357)</f>
        <v>-302742.66097690712</v>
      </c>
      <c r="F358" s="16"/>
      <c r="G358" s="4">
        <v>355</v>
      </c>
      <c r="H358" s="6">
        <f t="shared" si="66"/>
        <v>2000</v>
      </c>
      <c r="I358" s="6">
        <f t="shared" si="75"/>
        <v>-1630.4648517379537</v>
      </c>
      <c r="J358" s="6">
        <f t="shared" si="76"/>
        <v>3630.4648517379537</v>
      </c>
      <c r="K358" s="6">
        <f>-FV(Solution!$C$7/12,1,-H358,K357)</f>
        <v>-655816.40554693283</v>
      </c>
      <c r="L358" s="21" t="b">
        <f>IF(I358&gt;=0,SUM($I$4:I358))</f>
        <v>0</v>
      </c>
      <c r="M358" s="35">
        <f t="shared" si="69"/>
        <v>355</v>
      </c>
      <c r="N358" s="4">
        <f t="shared" si="70"/>
        <v>355</v>
      </c>
      <c r="O358" s="13">
        <f>Q357*Solution!$C$22</f>
        <v>685196.44343498629</v>
      </c>
      <c r="P358" s="6">
        <f t="shared" si="67"/>
        <v>618.83671944401976</v>
      </c>
      <c r="Q358" s="6">
        <f t="shared" si="77"/>
        <v>34945637.451903746</v>
      </c>
      <c r="R358" s="4">
        <f t="shared" si="68"/>
        <v>355</v>
      </c>
      <c r="S358" s="16"/>
      <c r="T358" s="4">
        <f t="shared" si="71"/>
        <v>534</v>
      </c>
      <c r="U358" s="13">
        <f>W357*Solution!$C$22</f>
        <v>2204177.7396832546</v>
      </c>
      <c r="V358" s="6">
        <f>Solution!$C$10</f>
        <v>2000</v>
      </c>
      <c r="W358" s="6">
        <f t="shared" si="78"/>
        <v>112415064.72384597</v>
      </c>
      <c r="X358" s="4"/>
    </row>
    <row r="359" spans="1:24" x14ac:dyDescent="0.25">
      <c r="A359" s="4">
        <v>356</v>
      </c>
      <c r="B359" s="6">
        <f t="shared" si="72"/>
        <v>1381.1632805559802</v>
      </c>
      <c r="C359" s="6">
        <f t="shared" si="73"/>
        <v>-756.85665244224765</v>
      </c>
      <c r="D359" s="6">
        <f t="shared" si="74"/>
        <v>2138.0199329982279</v>
      </c>
      <c r="E359" s="6">
        <f>-FV(Solution!$C$7/12,1,-B359,E358)</f>
        <v>-304880.68090990535</v>
      </c>
      <c r="F359" s="16"/>
      <c r="G359" s="4">
        <v>356</v>
      </c>
      <c r="H359" s="6">
        <f t="shared" si="66"/>
        <v>2000</v>
      </c>
      <c r="I359" s="6">
        <f t="shared" si="75"/>
        <v>-1639.5410138672451</v>
      </c>
      <c r="J359" s="6">
        <f t="shared" si="76"/>
        <v>3639.5410138672451</v>
      </c>
      <c r="K359" s="6">
        <f>-FV(Solution!$C$7/12,1,-H359,K358)</f>
        <v>-659455.94656080008</v>
      </c>
      <c r="L359" s="21" t="b">
        <f>IF(I359&gt;=0,SUM($I$4:I359))</f>
        <v>0</v>
      </c>
      <c r="M359" s="35">
        <f t="shared" si="69"/>
        <v>356</v>
      </c>
      <c r="N359" s="4">
        <f t="shared" si="70"/>
        <v>356</v>
      </c>
      <c r="O359" s="13">
        <f>Q358*Solution!$C$22</f>
        <v>698912.74903807498</v>
      </c>
      <c r="P359" s="6">
        <f t="shared" si="67"/>
        <v>618.83671944401976</v>
      </c>
      <c r="Q359" s="6">
        <f t="shared" si="77"/>
        <v>35645169.037661269</v>
      </c>
      <c r="R359" s="4">
        <f t="shared" si="68"/>
        <v>356</v>
      </c>
      <c r="S359" s="16"/>
      <c r="T359" s="4">
        <f t="shared" si="71"/>
        <v>535</v>
      </c>
      <c r="U359" s="13">
        <f>W358*Solution!$C$22</f>
        <v>2248301.2944769193</v>
      </c>
      <c r="V359" s="6">
        <f>Solution!$C$10</f>
        <v>2000</v>
      </c>
      <c r="W359" s="6">
        <f t="shared" si="78"/>
        <v>114665366.0183229</v>
      </c>
      <c r="X359" s="4"/>
    </row>
    <row r="360" spans="1:24" x14ac:dyDescent="0.25">
      <c r="A360" s="4">
        <v>357</v>
      </c>
      <c r="B360" s="6">
        <f t="shared" si="72"/>
        <v>1381.1632805559802</v>
      </c>
      <c r="C360" s="6">
        <f t="shared" si="73"/>
        <v>-762.20170227472954</v>
      </c>
      <c r="D360" s="6">
        <f t="shared" si="74"/>
        <v>2143.3649828307098</v>
      </c>
      <c r="E360" s="6">
        <f>-FV(Solution!$C$7/12,1,-B360,E359)</f>
        <v>-307024.04589273606</v>
      </c>
      <c r="F360" s="16"/>
      <c r="G360" s="4">
        <v>357</v>
      </c>
      <c r="H360" s="6">
        <f t="shared" si="66"/>
        <v>2000</v>
      </c>
      <c r="I360" s="6">
        <f t="shared" si="75"/>
        <v>-1648.6398664019071</v>
      </c>
      <c r="J360" s="6">
        <f t="shared" si="76"/>
        <v>3648.6398664019071</v>
      </c>
      <c r="K360" s="6">
        <f>-FV(Solution!$C$7/12,1,-H360,K359)</f>
        <v>-663104.58642720198</v>
      </c>
      <c r="L360" s="21" t="b">
        <f>IF(I360&gt;=0,SUM($I$4:I360))</f>
        <v>0</v>
      </c>
      <c r="M360" s="35">
        <f t="shared" si="69"/>
        <v>357</v>
      </c>
      <c r="N360" s="4">
        <f t="shared" si="70"/>
        <v>357</v>
      </c>
      <c r="O360" s="13">
        <f>Q359*Solution!$C$22</f>
        <v>712903.38075322541</v>
      </c>
      <c r="P360" s="6">
        <f t="shared" si="67"/>
        <v>618.83671944401976</v>
      </c>
      <c r="Q360" s="6">
        <f t="shared" si="77"/>
        <v>36358691.255133942</v>
      </c>
      <c r="R360" s="4">
        <f t="shared" si="68"/>
        <v>357</v>
      </c>
      <c r="S360" s="16"/>
      <c r="T360" s="4">
        <f t="shared" si="71"/>
        <v>536</v>
      </c>
      <c r="U360" s="13">
        <f>W359*Solution!$C$22</f>
        <v>2293307.320366458</v>
      </c>
      <c r="V360" s="6">
        <f>Solution!$C$10</f>
        <v>2000</v>
      </c>
      <c r="W360" s="6">
        <f t="shared" si="78"/>
        <v>116960673.33868936</v>
      </c>
      <c r="X360" s="4"/>
    </row>
    <row r="361" spans="1:24" x14ac:dyDescent="0.25">
      <c r="A361" s="4">
        <v>358</v>
      </c>
      <c r="B361" s="6">
        <f t="shared" si="72"/>
        <v>1381.1632805559802</v>
      </c>
      <c r="C361" s="6">
        <f t="shared" si="73"/>
        <v>-767.56011473183571</v>
      </c>
      <c r="D361" s="6">
        <f t="shared" si="74"/>
        <v>2148.7233952878159</v>
      </c>
      <c r="E361" s="6">
        <f>-FV(Solution!$C$7/12,1,-B361,E360)</f>
        <v>-309172.76928802388</v>
      </c>
      <c r="F361" s="16"/>
      <c r="G361" s="4">
        <v>358</v>
      </c>
      <c r="H361" s="6">
        <f t="shared" si="66"/>
        <v>2000</v>
      </c>
      <c r="I361" s="6">
        <f t="shared" si="75"/>
        <v>-1657.7614660679828</v>
      </c>
      <c r="J361" s="6">
        <f t="shared" si="76"/>
        <v>3657.7614660679828</v>
      </c>
      <c r="K361" s="6">
        <f>-FV(Solution!$C$7/12,1,-H361,K360)</f>
        <v>-666762.34789326997</v>
      </c>
      <c r="L361" s="21" t="b">
        <f>IF(I361&gt;=0,SUM($I$4:I361))</f>
        <v>0</v>
      </c>
      <c r="M361" s="35">
        <f t="shared" si="69"/>
        <v>358</v>
      </c>
      <c r="N361" s="4">
        <f t="shared" si="70"/>
        <v>358</v>
      </c>
      <c r="O361" s="13">
        <f>Q360*Solution!$C$22</f>
        <v>727173.82510267885</v>
      </c>
      <c r="P361" s="6">
        <f t="shared" si="67"/>
        <v>618.83671944401976</v>
      </c>
      <c r="Q361" s="6">
        <f t="shared" si="77"/>
        <v>37086483.916956067</v>
      </c>
      <c r="R361" s="4">
        <f t="shared" si="68"/>
        <v>358</v>
      </c>
      <c r="S361" s="16"/>
      <c r="T361" s="4">
        <f t="shared" si="71"/>
        <v>537</v>
      </c>
      <c r="U361" s="13">
        <f>W360*Solution!$C$22</f>
        <v>2339213.466773787</v>
      </c>
      <c r="V361" s="6">
        <f>Solution!$C$10</f>
        <v>2000</v>
      </c>
      <c r="W361" s="6">
        <f t="shared" si="78"/>
        <v>119301886.80546315</v>
      </c>
      <c r="X361" s="4"/>
    </row>
    <row r="362" spans="1:24" x14ac:dyDescent="0.25">
      <c r="A362" s="4">
        <v>359</v>
      </c>
      <c r="B362" s="6">
        <f t="shared" si="72"/>
        <v>1381.1632805559802</v>
      </c>
      <c r="C362" s="6">
        <f t="shared" si="73"/>
        <v>-772.9319232200487</v>
      </c>
      <c r="D362" s="6">
        <f t="shared" si="74"/>
        <v>2154.0952037760289</v>
      </c>
      <c r="E362" s="6">
        <f>-FV(Solution!$C$7/12,1,-B362,E361)</f>
        <v>-311326.8644917999</v>
      </c>
      <c r="F362" s="16"/>
      <c r="G362" s="4">
        <v>359</v>
      </c>
      <c r="H362" s="6">
        <f t="shared" si="66"/>
        <v>2000</v>
      </c>
      <c r="I362" s="6">
        <f t="shared" si="75"/>
        <v>-1666.905869733193</v>
      </c>
      <c r="J362" s="6">
        <f t="shared" si="76"/>
        <v>3666.905869733193</v>
      </c>
      <c r="K362" s="6">
        <f>-FV(Solution!$C$7/12,1,-H362,K361)</f>
        <v>-670429.25376300316</v>
      </c>
      <c r="L362" s="21" t="b">
        <f>IF(I362&gt;=0,SUM($I$4:I362))</f>
        <v>0</v>
      </c>
      <c r="M362" s="35">
        <f t="shared" si="69"/>
        <v>359</v>
      </c>
      <c r="N362" s="4">
        <f t="shared" si="70"/>
        <v>359</v>
      </c>
      <c r="O362" s="13">
        <f>Q361*Solution!$C$22</f>
        <v>741729.6783391214</v>
      </c>
      <c r="P362" s="6">
        <f t="shared" si="67"/>
        <v>618.83671944401976</v>
      </c>
      <c r="Q362" s="6">
        <f t="shared" si="77"/>
        <v>37828832.432014637</v>
      </c>
      <c r="R362" s="4">
        <f t="shared" si="68"/>
        <v>359</v>
      </c>
      <c r="S362" s="16"/>
      <c r="T362" s="4">
        <f t="shared" si="71"/>
        <v>538</v>
      </c>
      <c r="U362" s="13">
        <f>W361*Solution!$C$22</f>
        <v>2386037.7361092633</v>
      </c>
      <c r="V362" s="6">
        <f>Solution!$C$10</f>
        <v>2000</v>
      </c>
      <c r="W362" s="6">
        <f t="shared" si="78"/>
        <v>121689924.54157241</v>
      </c>
      <c r="X362" s="4"/>
    </row>
    <row r="363" spans="1:24" x14ac:dyDescent="0.25">
      <c r="A363" s="4">
        <v>360</v>
      </c>
      <c r="B363" s="6">
        <f t="shared" si="72"/>
        <v>1381.1632805559802</v>
      </c>
      <c r="C363" s="6">
        <f t="shared" si="73"/>
        <v>-778.31716122949547</v>
      </c>
      <c r="D363" s="6">
        <f t="shared" si="74"/>
        <v>2159.4804417854757</v>
      </c>
      <c r="E363" s="6">
        <f>-FV(Solution!$C$7/12,1,-B363,E362)</f>
        <v>-313486.34493358538</v>
      </c>
      <c r="F363" s="16"/>
      <c r="G363" s="4">
        <v>360</v>
      </c>
      <c r="H363" s="6">
        <f t="shared" si="66"/>
        <v>2000</v>
      </c>
      <c r="I363" s="6">
        <f t="shared" si="75"/>
        <v>-1676.0731344075175</v>
      </c>
      <c r="J363" s="6">
        <f t="shared" si="76"/>
        <v>3676.0731344075175</v>
      </c>
      <c r="K363" s="6">
        <f>-FV(Solution!$C$7/12,1,-H363,K362)</f>
        <v>-674105.32689741068</v>
      </c>
      <c r="L363" s="21" t="b">
        <f>IF(I363&gt;=0,SUM($I$4:I363))</f>
        <v>0</v>
      </c>
      <c r="M363" s="35">
        <f t="shared" si="69"/>
        <v>360</v>
      </c>
      <c r="N363" s="4">
        <f t="shared" si="70"/>
        <v>360</v>
      </c>
      <c r="O363" s="13">
        <f>Q362*Solution!$C$22</f>
        <v>756576.6486402927</v>
      </c>
      <c r="P363" s="6">
        <f t="shared" si="67"/>
        <v>618.83671944401976</v>
      </c>
      <c r="Q363" s="6">
        <f t="shared" si="77"/>
        <v>38586027.917374372</v>
      </c>
      <c r="R363" s="4">
        <f t="shared" si="68"/>
        <v>360</v>
      </c>
      <c r="S363" s="16"/>
      <c r="T363" s="4">
        <f t="shared" si="71"/>
        <v>539</v>
      </c>
      <c r="U363" s="13">
        <f>W362*Solution!$C$22</f>
        <v>2433798.4908314482</v>
      </c>
      <c r="V363" s="6">
        <f>Solution!$C$10</f>
        <v>2000</v>
      </c>
      <c r="W363" s="6">
        <f t="shared" si="78"/>
        <v>124125723.03240386</v>
      </c>
      <c r="X36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Web Site</vt:lpstr>
      <vt:lpstr>Solution</vt:lpstr>
      <vt:lpstr>Accumulation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Clive Bridgeman</dc:creator>
  <cp:lastModifiedBy>Insomniac</cp:lastModifiedBy>
  <cp:lastPrinted>2024-01-21T08:30:30Z</cp:lastPrinted>
  <dcterms:created xsi:type="dcterms:W3CDTF">2024-01-17T06:59:42Z</dcterms:created>
  <dcterms:modified xsi:type="dcterms:W3CDTF">2024-01-28T01:53:05Z</dcterms:modified>
</cp:coreProperties>
</file>